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orskningsradet.sharepoint.com/sites/Indikatorrapporten-Redaksjonskomiteen/Shared Documents/Redaksjonskomiteen/2025/Tallgrunnlag/A-tabeller mm/"/>
    </mc:Choice>
  </mc:AlternateContent>
  <xr:revisionPtr revIDLastSave="2" documentId="8_{9DBE8395-A717-4633-B1B8-F4D0AC61C3D1}" xr6:coauthVersionLast="47" xr6:coauthVersionMax="47" xr10:uidLastSave="{4AA46F90-D61A-4B21-A08C-6F2DA4839688}"/>
  <bookViews>
    <workbookView xWindow="-108" yWindow="-108" windowWidth="30936" windowHeight="16776" tabRatio="817" activeTab="15" xr2:uid="{00000000-000D-0000-FFFF-FFFF00000000}"/>
  </bookViews>
  <sheets>
    <sheet name="Innhold" sheetId="52" r:id="rId1"/>
    <sheet name="A.12.1" sheetId="46" r:id="rId2"/>
    <sheet name="A.12.2" sheetId="47" r:id="rId3"/>
    <sheet name="A.12.3" sheetId="45" r:id="rId4"/>
    <sheet name="A.12.4" sheetId="44" r:id="rId5"/>
    <sheet name="A.12.5" sheetId="48" r:id="rId6"/>
    <sheet name="A.12.6" sheetId="19" r:id="rId7"/>
    <sheet name="A.12.7" sheetId="20" r:id="rId8"/>
    <sheet name="A.12.8" sheetId="37" r:id="rId9"/>
    <sheet name="A.12.9" sheetId="39" r:id="rId10"/>
    <sheet name="A.12.10" sheetId="49" r:id="rId11"/>
    <sheet name="A.12.11" sheetId="41" r:id="rId12"/>
    <sheet name="A.12.12" sheetId="42" r:id="rId13"/>
    <sheet name="A.12.13" sheetId="50" r:id="rId14"/>
    <sheet name="A.12.14" sheetId="51" r:id="rId15"/>
    <sheet name="A.12.15" sheetId="53" r:id="rId16"/>
  </sheets>
  <definedNames>
    <definedName name="_xlnm.Print_Area" localSheetId="1">'A.12.1'!$A$1:$H$13</definedName>
    <definedName name="_xlnm.Print_Area" localSheetId="10">'A.12.10'!$A$1:$L$19</definedName>
    <definedName name="_xlnm.Print_Area" localSheetId="11">'A.12.11'!$A$1:$F$12</definedName>
    <definedName name="_xlnm.Print_Area" localSheetId="12">'A.12.12'!$A$1:$F$13</definedName>
    <definedName name="_xlnm.Print_Area" localSheetId="13">'A.12.13'!$A$1:$J$29</definedName>
    <definedName name="_xlnm.Print_Area" localSheetId="14">'A.12.14'!$A$1:$J$31</definedName>
    <definedName name="_xlnm.Print_Area" localSheetId="15">'A.12.15'!$B$1:$R$21</definedName>
    <definedName name="_xlnm.Print_Area" localSheetId="2">'A.12.2'!$A$1:$H$15</definedName>
    <definedName name="_xlnm.Print_Area" localSheetId="3">'A.12.3'!$A$1:$I$16</definedName>
    <definedName name="_xlnm.Print_Area" localSheetId="4">'A.12.4'!$A$1:$K$16</definedName>
    <definedName name="_xlnm.Print_Area" localSheetId="5">'A.12.5'!$A$1:$M$15</definedName>
    <definedName name="_xlnm.Print_Area" localSheetId="6">'A.12.6'!$A$1:$M$17</definedName>
    <definedName name="_xlnm.Print_Area" localSheetId="7">'A.12.7'!$A$1:$O$18</definedName>
    <definedName name="_xlnm.Print_Area" localSheetId="8">'A.12.8'!$A$1:$K$22</definedName>
    <definedName name="_xlnm.Print_Area" localSheetId="9">'A.12.9'!$A$1:$H$21</definedName>
    <definedName name="_xlnm.Print_Area" localSheetId="0">Innhold!$A$1:$C$19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16" i="53" l="1"/>
  <c r="AG16" i="53"/>
  <c r="AH13" i="53"/>
  <c r="AG13" i="53"/>
  <c r="AH10" i="53"/>
  <c r="AG10" i="53"/>
  <c r="E25" i="51"/>
  <c r="H25" i="51"/>
  <c r="D25" i="51"/>
  <c r="C25" i="51"/>
  <c r="C12" i="39"/>
  <c r="B18" i="37"/>
  <c r="AG17" i="53" l="1"/>
  <c r="AG19" i="53" s="1"/>
  <c r="AH17" i="53"/>
  <c r="AH19" i="53" s="1"/>
  <c r="B25" i="51"/>
  <c r="D13" i="20" l="1"/>
  <c r="D10" i="20"/>
  <c r="D11" i="20"/>
  <c r="D12" i="20"/>
  <c r="D9" i="20"/>
  <c r="D13" i="19"/>
  <c r="D10" i="19"/>
  <c r="D11" i="19"/>
  <c r="D12" i="19"/>
  <c r="D9" i="19"/>
  <c r="E10" i="20"/>
  <c r="F10" i="20"/>
  <c r="G10" i="20"/>
  <c r="H10" i="20"/>
  <c r="I10" i="20"/>
  <c r="J10" i="20"/>
  <c r="E11" i="20"/>
  <c r="F11" i="20"/>
  <c r="G11" i="20"/>
  <c r="H11" i="20"/>
  <c r="I11" i="20"/>
  <c r="J11" i="20"/>
  <c r="E12" i="20"/>
  <c r="F12" i="20"/>
  <c r="G12" i="20"/>
  <c r="H12" i="20"/>
  <c r="I12" i="20"/>
  <c r="J12" i="20"/>
  <c r="I9" i="20"/>
  <c r="J9" i="20"/>
  <c r="C10" i="20"/>
  <c r="C11" i="20"/>
  <c r="C12" i="20"/>
  <c r="C9" i="20"/>
  <c r="D9" i="48"/>
  <c r="D10" i="48"/>
  <c r="D11" i="48"/>
  <c r="D8" i="48"/>
  <c r="G9" i="47"/>
  <c r="AF16" i="53" l="1"/>
  <c r="AE16" i="53"/>
  <c r="AE10" i="53"/>
  <c r="AF10" i="53"/>
  <c r="AE13" i="53"/>
  <c r="AF13" i="53"/>
  <c r="D24" i="51"/>
  <c r="C24" i="51"/>
  <c r="H24" i="51"/>
  <c r="E24" i="51"/>
  <c r="D22" i="50"/>
  <c r="C22" i="50"/>
  <c r="C16" i="39"/>
  <c r="F18" i="37"/>
  <c r="E18" i="37"/>
  <c r="C18" i="37"/>
  <c r="AE17" i="53" l="1"/>
  <c r="AF17" i="53"/>
  <c r="AF19" i="53" s="1"/>
  <c r="AE19" i="53"/>
  <c r="B24" i="51"/>
  <c r="H22" i="50"/>
  <c r="B22" i="50"/>
  <c r="E22" i="50"/>
  <c r="Z16" i="53" l="1"/>
  <c r="AA16" i="53"/>
  <c r="AB16" i="53"/>
  <c r="AC16" i="53"/>
  <c r="AD16" i="53"/>
  <c r="X13" i="53"/>
  <c r="Y13" i="53"/>
  <c r="Z13" i="53"/>
  <c r="AA13" i="53"/>
  <c r="AB13" i="53"/>
  <c r="AC13" i="53"/>
  <c r="AD13" i="53"/>
  <c r="W10" i="53"/>
  <c r="X10" i="53"/>
  <c r="Y10" i="53"/>
  <c r="Z10" i="53"/>
  <c r="AA10" i="53"/>
  <c r="AB10" i="53"/>
  <c r="AC10" i="53"/>
  <c r="AD10" i="53"/>
  <c r="J23" i="51"/>
  <c r="G23" i="51"/>
  <c r="D23" i="51" s="1"/>
  <c r="C22" i="51"/>
  <c r="D22" i="51"/>
  <c r="E22" i="51"/>
  <c r="H22" i="51"/>
  <c r="C23" i="51"/>
  <c r="C21" i="50"/>
  <c r="D21" i="50"/>
  <c r="E21" i="50"/>
  <c r="H21" i="50"/>
  <c r="H20" i="50"/>
  <c r="E20" i="50"/>
  <c r="D20" i="50"/>
  <c r="C20" i="50"/>
  <c r="AA17" i="53" l="1"/>
  <c r="AA19" i="53" s="1"/>
  <c r="Z17" i="53"/>
  <c r="Z19" i="53" s="1"/>
  <c r="AB17" i="53"/>
  <c r="AB19" i="53" s="1"/>
  <c r="AD17" i="53"/>
  <c r="AD19" i="53" s="1"/>
  <c r="AC17" i="53"/>
  <c r="AC19" i="53" s="1"/>
  <c r="B22" i="51"/>
  <c r="B23" i="51"/>
  <c r="B21" i="50"/>
  <c r="B20" i="50" l="1"/>
  <c r="B8" i="42" l="1"/>
  <c r="G10" i="37" l="1"/>
  <c r="G11" i="37"/>
  <c r="B9" i="48"/>
  <c r="B10" i="48"/>
  <c r="B11" i="48"/>
  <c r="Y16" i="53" l="1"/>
  <c r="H21" i="51"/>
  <c r="E21" i="51"/>
  <c r="Y17" i="53" l="1"/>
  <c r="Y19" i="53" s="1"/>
  <c r="D21" i="51"/>
  <c r="C21" i="51"/>
  <c r="B21" i="51" l="1"/>
  <c r="H19" i="50" l="1"/>
  <c r="E19" i="50"/>
  <c r="D19" i="50"/>
  <c r="C19" i="50" l="1"/>
  <c r="B19" i="50" s="1"/>
  <c r="F10" i="47" l="1"/>
  <c r="E15" i="37" l="1"/>
  <c r="C15" i="37"/>
  <c r="H17" i="50" l="1"/>
  <c r="E17" i="50"/>
  <c r="D17" i="50"/>
  <c r="C17" i="50"/>
  <c r="B17" i="50" s="1"/>
  <c r="H19" i="51"/>
  <c r="E19" i="51"/>
  <c r="D19" i="51"/>
  <c r="C19" i="51"/>
  <c r="X16" i="53"/>
  <c r="W16" i="53"/>
  <c r="W13" i="53"/>
  <c r="B19" i="51" l="1"/>
  <c r="W17" i="53"/>
  <c r="W19" i="53" s="1"/>
  <c r="X17" i="53"/>
  <c r="X19" i="53" s="1"/>
  <c r="V16" i="53"/>
  <c r="U16" i="53"/>
  <c r="V13" i="53"/>
  <c r="U13" i="53"/>
  <c r="V10" i="53"/>
  <c r="U10" i="53"/>
  <c r="V17" i="53" l="1"/>
  <c r="V19" i="53" s="1"/>
  <c r="U17" i="53"/>
  <c r="U19" i="53" s="1"/>
  <c r="C20" i="51" l="1"/>
  <c r="D20" i="51"/>
  <c r="E20" i="51"/>
  <c r="H20" i="51"/>
  <c r="B20" i="51" l="1"/>
  <c r="D18" i="51" l="1"/>
  <c r="C18" i="51"/>
  <c r="H18" i="51"/>
  <c r="D17" i="51"/>
  <c r="H13" i="51"/>
  <c r="H14" i="51"/>
  <c r="H15" i="51"/>
  <c r="H16" i="51"/>
  <c r="H17" i="51"/>
  <c r="H11" i="51"/>
  <c r="E11" i="51"/>
  <c r="E12" i="51"/>
  <c r="E13" i="51"/>
  <c r="E15" i="51"/>
  <c r="E16" i="51"/>
  <c r="D11" i="51"/>
  <c r="D12" i="51"/>
  <c r="D13" i="51"/>
  <c r="D14" i="51"/>
  <c r="D15" i="51"/>
  <c r="D16" i="51"/>
  <c r="C10" i="51"/>
  <c r="C11" i="51"/>
  <c r="C12" i="51"/>
  <c r="C13" i="51"/>
  <c r="C14" i="51"/>
  <c r="C15" i="51"/>
  <c r="C16" i="51"/>
  <c r="C17" i="51"/>
  <c r="H16" i="50"/>
  <c r="C16" i="50"/>
  <c r="C8" i="50"/>
  <c r="C9" i="50"/>
  <c r="C10" i="50"/>
  <c r="C11" i="50"/>
  <c r="C12" i="50"/>
  <c r="C13" i="50"/>
  <c r="C14" i="50"/>
  <c r="C15" i="50"/>
  <c r="D8" i="50"/>
  <c r="D9" i="50"/>
  <c r="D11" i="50"/>
  <c r="D12" i="50"/>
  <c r="D13" i="50"/>
  <c r="D14" i="50"/>
  <c r="D15" i="50"/>
  <c r="D16" i="50"/>
  <c r="H8" i="50"/>
  <c r="H9" i="50"/>
  <c r="H11" i="50"/>
  <c r="H12" i="50"/>
  <c r="H13" i="50"/>
  <c r="H14" i="50"/>
  <c r="H15" i="50"/>
  <c r="E15" i="50"/>
  <c r="E9" i="50"/>
  <c r="E11" i="50"/>
  <c r="E12" i="50"/>
  <c r="E13" i="50"/>
  <c r="E14" i="50"/>
  <c r="E16" i="50"/>
  <c r="B14" i="50" l="1"/>
  <c r="B13" i="50"/>
  <c r="B12" i="50"/>
  <c r="B9" i="50"/>
  <c r="B11" i="51"/>
  <c r="B11" i="50"/>
  <c r="B15" i="51"/>
  <c r="B8" i="50"/>
  <c r="B14" i="51"/>
  <c r="B15" i="50"/>
  <c r="B16" i="51"/>
  <c r="B18" i="51"/>
  <c r="E18" i="51"/>
  <c r="E17" i="51"/>
  <c r="B17" i="51"/>
  <c r="B13" i="51"/>
  <c r="B12" i="51"/>
  <c r="B16" i="50"/>
  <c r="S10" i="53" l="1"/>
  <c r="T10" i="53"/>
  <c r="S13" i="53"/>
  <c r="T13" i="53"/>
  <c r="S16" i="53"/>
  <c r="T16" i="53"/>
  <c r="T17" i="53" l="1"/>
  <c r="T19" i="53" s="1"/>
  <c r="S17" i="53"/>
  <c r="S19" i="53" s="1"/>
  <c r="F10" i="39" l="1"/>
  <c r="D13" i="44" l="1"/>
  <c r="R16" i="53" l="1"/>
  <c r="Q16" i="53"/>
  <c r="R13" i="53"/>
  <c r="Q13" i="53"/>
  <c r="R10" i="53"/>
  <c r="Q10" i="53"/>
  <c r="E14" i="51"/>
  <c r="Q17" i="53" l="1"/>
  <c r="Q19" i="53" s="1"/>
  <c r="R17" i="53"/>
  <c r="R19" i="53" s="1"/>
  <c r="C9" i="41" l="1"/>
  <c r="N7" i="53" l="1"/>
  <c r="M7" i="53"/>
  <c r="N16" i="53" l="1"/>
  <c r="M16" i="53"/>
  <c r="N13" i="53"/>
  <c r="M13" i="53"/>
  <c r="N10" i="53"/>
  <c r="M10" i="53"/>
  <c r="N17" i="53" l="1"/>
  <c r="N19" i="53" s="1"/>
  <c r="M17" i="53"/>
  <c r="M19" i="53" s="1"/>
  <c r="C18" i="52" l="1"/>
  <c r="C17" i="52"/>
  <c r="C16" i="52"/>
  <c r="C15" i="52"/>
  <c r="C14" i="52"/>
  <c r="C13" i="52"/>
  <c r="C12" i="52"/>
  <c r="C11" i="52"/>
  <c r="C10" i="52"/>
  <c r="C9" i="52"/>
  <c r="C8" i="52"/>
  <c r="C7" i="52"/>
  <c r="C6" i="52"/>
  <c r="C5" i="52"/>
  <c r="C4" i="52"/>
  <c r="D12" i="48" l="1"/>
  <c r="H13" i="44" l="1"/>
  <c r="H14" i="37" l="1"/>
  <c r="I14" i="37"/>
  <c r="I16" i="37"/>
  <c r="I18" i="37" s="1"/>
  <c r="H16" i="37"/>
  <c r="H18" i="37" s="1"/>
  <c r="I9" i="37"/>
  <c r="F13" i="20" l="1"/>
  <c r="H14" i="45" l="1"/>
  <c r="G14" i="45"/>
  <c r="F10" i="44"/>
  <c r="F11" i="44"/>
  <c r="F12" i="44"/>
  <c r="F9" i="44"/>
  <c r="F11" i="45"/>
  <c r="F12" i="45"/>
  <c r="F13" i="45"/>
  <c r="F10" i="45"/>
  <c r="F11" i="47"/>
  <c r="F12" i="47"/>
  <c r="F9" i="47"/>
  <c r="F14" i="45" l="1"/>
  <c r="J10" i="53" l="1"/>
  <c r="I16" i="53"/>
  <c r="I10" i="53"/>
  <c r="F16" i="49"/>
  <c r="E16" i="49"/>
  <c r="D16" i="49"/>
  <c r="C16" i="49"/>
  <c r="D13" i="49"/>
  <c r="E13" i="49"/>
  <c r="F13" i="49"/>
  <c r="C13" i="49"/>
  <c r="D16" i="39"/>
  <c r="E16" i="39"/>
  <c r="F16" i="39"/>
  <c r="D13" i="39"/>
  <c r="E13" i="39"/>
  <c r="F13" i="39"/>
  <c r="C13" i="39"/>
  <c r="B16" i="39" l="1"/>
  <c r="J13" i="53"/>
  <c r="J16" i="53"/>
  <c r="I13" i="53"/>
  <c r="I17" i="53" s="1"/>
  <c r="G13" i="44"/>
  <c r="F10" i="46" s="1"/>
  <c r="B10" i="46" s="1"/>
  <c r="I19" i="53" l="1"/>
  <c r="J17" i="53"/>
  <c r="J19" i="53" s="1"/>
  <c r="E18" i="53" l="1"/>
  <c r="G10" i="50" l="1"/>
  <c r="D10" i="50" l="1"/>
  <c r="B10" i="50" s="1"/>
  <c r="E10" i="50"/>
  <c r="B18" i="52"/>
  <c r="H13" i="37"/>
  <c r="I11" i="37"/>
  <c r="H11" i="37"/>
  <c r="I10" i="37"/>
  <c r="H10" i="37"/>
  <c r="I13" i="37"/>
  <c r="I15" i="37" s="1"/>
  <c r="H9" i="37"/>
  <c r="F16" i="53"/>
  <c r="E16" i="53"/>
  <c r="D16" i="53"/>
  <c r="C16" i="53"/>
  <c r="F13" i="53"/>
  <c r="E13" i="53"/>
  <c r="D13" i="53"/>
  <c r="C13" i="53"/>
  <c r="F10" i="53"/>
  <c r="E10" i="53"/>
  <c r="D10" i="53"/>
  <c r="D17" i="53" s="1"/>
  <c r="D19" i="53" s="1"/>
  <c r="C10" i="53"/>
  <c r="F17" i="53" l="1"/>
  <c r="F19" i="53" s="1"/>
  <c r="I12" i="37"/>
  <c r="I19" i="37" s="1"/>
  <c r="G10" i="53"/>
  <c r="C17" i="53"/>
  <c r="C19" i="53" s="1"/>
  <c r="H13" i="53"/>
  <c r="E17" i="53"/>
  <c r="E19" i="53" s="1"/>
  <c r="H16" i="53"/>
  <c r="H10" i="53"/>
  <c r="G16" i="53"/>
  <c r="G13" i="53"/>
  <c r="J12" i="48"/>
  <c r="J13" i="20"/>
  <c r="H13" i="20"/>
  <c r="E13" i="20"/>
  <c r="J13" i="19"/>
  <c r="H13" i="19"/>
  <c r="F13" i="19"/>
  <c r="E13" i="19"/>
  <c r="J16" i="37"/>
  <c r="J14" i="37"/>
  <c r="J13" i="37"/>
  <c r="J11" i="37"/>
  <c r="J10" i="37"/>
  <c r="J9" i="37"/>
  <c r="G16" i="37"/>
  <c r="G14" i="37"/>
  <c r="G13" i="37"/>
  <c r="G9" i="37"/>
  <c r="D16" i="37"/>
  <c r="D14" i="37"/>
  <c r="D13" i="37"/>
  <c r="D11" i="37"/>
  <c r="D10" i="37"/>
  <c r="D9" i="37"/>
  <c r="B15" i="37"/>
  <c r="F15" i="37"/>
  <c r="H15" i="37"/>
  <c r="H12" i="37"/>
  <c r="F12" i="37"/>
  <c r="E12" i="37"/>
  <c r="C12" i="37"/>
  <c r="B12" i="37"/>
  <c r="B14" i="39"/>
  <c r="B12" i="39"/>
  <c r="B11" i="39"/>
  <c r="E10" i="39"/>
  <c r="E17" i="39" s="1"/>
  <c r="D10" i="39"/>
  <c r="B9" i="39"/>
  <c r="B8" i="39"/>
  <c r="H19" i="37" l="1"/>
  <c r="D15" i="37"/>
  <c r="J12" i="37"/>
  <c r="G15" i="37"/>
  <c r="J18" i="37"/>
  <c r="J15" i="37"/>
  <c r="H13" i="47"/>
  <c r="H11" i="46" s="1"/>
  <c r="F17" i="39"/>
  <c r="D17" i="39"/>
  <c r="B13" i="39"/>
  <c r="G18" i="37"/>
  <c r="F19" i="37"/>
  <c r="G12" i="37"/>
  <c r="D18" i="37"/>
  <c r="D12" i="37"/>
  <c r="H17" i="53"/>
  <c r="H19" i="53" s="1"/>
  <c r="G17" i="53"/>
  <c r="G19" i="53" s="1"/>
  <c r="H12" i="48"/>
  <c r="E12" i="48"/>
  <c r="G13" i="47"/>
  <c r="F13" i="44"/>
  <c r="F12" i="48"/>
  <c r="C19" i="37"/>
  <c r="E19" i="37"/>
  <c r="B19" i="37"/>
  <c r="D19" i="37" l="1"/>
  <c r="F9" i="46"/>
  <c r="D18" i="50" s="1"/>
  <c r="G11" i="46"/>
  <c r="F11" i="46" s="1"/>
  <c r="F13" i="47"/>
  <c r="J19" i="37"/>
  <c r="G19" i="37"/>
  <c r="H12" i="51" l="1"/>
  <c r="F10" i="49" l="1"/>
  <c r="E10" i="49"/>
  <c r="D10" i="49"/>
  <c r="C10" i="49"/>
  <c r="B9" i="49"/>
  <c r="B17" i="52" l="1"/>
  <c r="B16" i="52"/>
  <c r="B15" i="52"/>
  <c r="B14" i="52"/>
  <c r="B13" i="52"/>
  <c r="B12" i="52"/>
  <c r="B11" i="52"/>
  <c r="B10" i="52"/>
  <c r="B9" i="52"/>
  <c r="B8" i="52"/>
  <c r="B7" i="52"/>
  <c r="B6" i="52"/>
  <c r="B5" i="52"/>
  <c r="B4" i="52"/>
  <c r="C9" i="51"/>
  <c r="H7" i="50"/>
  <c r="E8" i="50"/>
  <c r="E7" i="50"/>
  <c r="D7" i="50"/>
  <c r="C7" i="50"/>
  <c r="B9" i="42"/>
  <c r="F10" i="42"/>
  <c r="E10" i="42"/>
  <c r="D10" i="42"/>
  <c r="C10" i="42"/>
  <c r="F9" i="41"/>
  <c r="D9" i="41"/>
  <c r="B8" i="41"/>
  <c r="B14" i="49"/>
  <c r="B12" i="49"/>
  <c r="B8" i="49"/>
  <c r="B7" i="49"/>
  <c r="B7" i="50" l="1"/>
  <c r="B13" i="49"/>
  <c r="B16" i="49"/>
  <c r="B10" i="42"/>
  <c r="B10" i="49"/>
  <c r="I12" i="48" l="1"/>
  <c r="I13" i="19" l="1"/>
  <c r="G13" i="19"/>
  <c r="I13" i="20" l="1"/>
  <c r="G12" i="48" l="1"/>
  <c r="G13" i="20" l="1"/>
  <c r="D13" i="47" l="1"/>
  <c r="D14" i="45"/>
  <c r="D11" i="46" s="1"/>
  <c r="B7" i="39" l="1"/>
  <c r="C10" i="39"/>
  <c r="C17" i="39" s="1"/>
  <c r="B10" i="39" l="1"/>
  <c r="B17" i="39" s="1"/>
  <c r="H10" i="50"/>
  <c r="E10" i="51"/>
  <c r="E9" i="51"/>
  <c r="H9" i="51"/>
  <c r="D9" i="51"/>
  <c r="B9" i="51"/>
  <c r="H10" i="51"/>
  <c r="D10" i="51"/>
  <c r="B10" i="51" s="1"/>
  <c r="C9" i="46" l="1"/>
  <c r="C10" i="46"/>
  <c r="E11" i="46"/>
  <c r="C11" i="46" s="1"/>
  <c r="C9" i="47"/>
  <c r="B9" i="47" s="1"/>
  <c r="C10" i="47"/>
  <c r="H18" i="50" l="1"/>
  <c r="B9" i="46"/>
  <c r="B10" i="47"/>
  <c r="C11" i="47"/>
  <c r="B11" i="47" s="1"/>
  <c r="C12" i="47"/>
  <c r="B11" i="46" l="1"/>
  <c r="C18" i="50"/>
  <c r="B18" i="50" s="1"/>
  <c r="E18" i="50"/>
  <c r="C13" i="47"/>
  <c r="B12" i="47"/>
  <c r="B13" i="47" s="1"/>
  <c r="C10" i="45"/>
  <c r="B10" i="45" s="1"/>
  <c r="C11" i="45"/>
  <c r="B11" i="45" s="1"/>
  <c r="C12" i="45"/>
  <c r="B12" i="45" l="1"/>
  <c r="E14" i="45"/>
  <c r="C13" i="45"/>
  <c r="C14" i="45" s="1"/>
  <c r="B13" i="45" l="1"/>
  <c r="B14" i="45" s="1"/>
  <c r="C9" i="44"/>
  <c r="B9" i="44" l="1"/>
  <c r="C10" i="44"/>
  <c r="C11" i="44"/>
  <c r="B11" i="44" s="1"/>
  <c r="E13" i="44"/>
  <c r="C12" i="44"/>
  <c r="C13" i="44" l="1"/>
  <c r="B12" i="44"/>
  <c r="B13" i="44" s="1"/>
  <c r="L9" i="48" l="1"/>
  <c r="M9" i="48" l="1"/>
  <c r="K9" i="48" s="1"/>
  <c r="L10" i="48"/>
  <c r="M10" i="48" l="1"/>
  <c r="K10" i="48" s="1"/>
  <c r="M11" i="48"/>
  <c r="C12" i="48"/>
  <c r="L11" i="48" l="1"/>
  <c r="K11" i="48" s="1"/>
  <c r="B9" i="19"/>
  <c r="L9" i="19" s="1"/>
  <c r="M9" i="19" l="1"/>
  <c r="K9" i="19" s="1"/>
  <c r="B10" i="19"/>
  <c r="M10" i="19" s="1"/>
  <c r="L10" i="19" l="1"/>
  <c r="K10" i="19" s="1"/>
  <c r="B11" i="19"/>
  <c r="L11" i="19" s="1"/>
  <c r="M11" i="19" l="1"/>
  <c r="K11" i="19" s="1"/>
  <c r="B12" i="19"/>
  <c r="L12" i="19" s="1"/>
  <c r="B13" i="19" l="1"/>
  <c r="M13" i="19" s="1"/>
  <c r="M12" i="19"/>
  <c r="K12" i="19" s="1"/>
  <c r="L13" i="19" l="1"/>
  <c r="K13" i="19" s="1"/>
  <c r="B9" i="20"/>
  <c r="L9" i="20" l="1"/>
  <c r="M9" i="20"/>
  <c r="K9" i="20" l="1"/>
  <c r="B10" i="20"/>
  <c r="L10" i="20" s="1"/>
  <c r="M10" i="20" l="1"/>
  <c r="K10" i="20" s="1"/>
  <c r="B11" i="20"/>
  <c r="L11" i="20" s="1"/>
  <c r="M11" i="20" l="1"/>
  <c r="K11" i="20" s="1"/>
  <c r="B12" i="20"/>
  <c r="M12" i="20" s="1"/>
  <c r="M13" i="20" l="1"/>
  <c r="L12" i="20"/>
  <c r="K12" i="20" s="1"/>
  <c r="L13" i="20" l="1"/>
  <c r="K13" i="20" s="1"/>
  <c r="B8" i="48"/>
  <c r="L8" i="48" l="1"/>
  <c r="M8" i="48"/>
  <c r="B12" i="48"/>
  <c r="L12" i="48" s="1"/>
  <c r="K8" i="48" l="1"/>
  <c r="M12" i="48"/>
  <c r="K12" i="48" s="1"/>
  <c r="E9" i="41" l="1"/>
  <c r="B7" i="41"/>
  <c r="B9" i="41" l="1"/>
</calcChain>
</file>

<file path=xl/sharedStrings.xml><?xml version="1.0" encoding="utf-8"?>
<sst xmlns="http://schemas.openxmlformats.org/spreadsheetml/2006/main" count="511" uniqueCount="187">
  <si>
    <t>Nummer</t>
  </si>
  <si>
    <t>Navn</t>
  </si>
  <si>
    <t>Merknad</t>
  </si>
  <si>
    <t>A.12.1</t>
  </si>
  <si>
    <t>A.12.2</t>
  </si>
  <si>
    <t>A.12.3</t>
  </si>
  <si>
    <t>A.12.4</t>
  </si>
  <si>
    <t>A.12.5</t>
  </si>
  <si>
    <t>A.12.6</t>
  </si>
  <si>
    <t>A.12.7</t>
  </si>
  <si>
    <t>A.12.8</t>
  </si>
  <si>
    <t>A.12.9</t>
  </si>
  <si>
    <t>A.12.10</t>
  </si>
  <si>
    <t>A.12.11</t>
  </si>
  <si>
    <t>A.12.12</t>
  </si>
  <si>
    <t>A.12.13</t>
  </si>
  <si>
    <t>A.12.14</t>
  </si>
  <si>
    <t>A.12.15</t>
  </si>
  <si>
    <t>NB!  Fra og med 2017 kartlegges helseforetakene kun i oddetallsår. For mellomliggende år beregnes kun hovedtall. Enkelte tabeller oppdateres derfor kun i oddetallsår.</t>
  </si>
  <si>
    <t>Tabell A.12.1</t>
  </si>
  <si>
    <t>Driftsutgifter</t>
  </si>
  <si>
    <t>Kapitalutgifter</t>
  </si>
  <si>
    <t>Totalt</t>
  </si>
  <si>
    <t>Lønn og</t>
  </si>
  <si>
    <t xml:space="preserve">Andre </t>
  </si>
  <si>
    <t xml:space="preserve">Vitenskapelig </t>
  </si>
  <si>
    <t xml:space="preserve">Bygg og </t>
  </si>
  <si>
    <t>sosiale</t>
  </si>
  <si>
    <t>drifts-</t>
  </si>
  <si>
    <t>utstyr</t>
  </si>
  <si>
    <t>anlegg</t>
  </si>
  <si>
    <t>Type helseforetak</t>
  </si>
  <si>
    <t>utgifter</t>
  </si>
  <si>
    <t>Helseforetak med universitetssykehusfunksjon</t>
  </si>
  <si>
    <t>Øvrige helseforetak og private, ideelle sykehus</t>
  </si>
  <si>
    <r>
      <rPr>
        <sz val="11"/>
        <rFont val="Calibri"/>
        <family val="2"/>
      </rPr>
      <t>¹</t>
    </r>
    <r>
      <rPr>
        <sz val="8.8000000000000007"/>
        <rFont val="Arial"/>
        <family val="2"/>
      </rPr>
      <t xml:space="preserve"> </t>
    </r>
    <r>
      <rPr>
        <sz val="8"/>
        <rFont val="Arial"/>
        <family val="2"/>
      </rPr>
      <t>Helseforetakenes FoU-utgifter presenteres her etter kontantprinsippet i henhold til internasjonale retningslinjer for utarbeidelse av FoU-statistikk.</t>
    </r>
  </si>
  <si>
    <t>Kilde: SSB/FoU-statistikk</t>
  </si>
  <si>
    <t>Tabell A.12.2</t>
  </si>
  <si>
    <t>Helseregion</t>
  </si>
  <si>
    <t>Sum Helse Sør-Øst</t>
  </si>
  <si>
    <t>Sum Helse Vest</t>
  </si>
  <si>
    <t>Sum Helse Nord</t>
  </si>
  <si>
    <t>Sum Helse Midt-Norge</t>
  </si>
  <si>
    <r>
      <rPr>
        <sz val="11"/>
        <rFont val="Calibri"/>
        <family val="2"/>
      </rPr>
      <t>¹</t>
    </r>
    <r>
      <rPr>
        <sz val="11"/>
        <rFont val="Arial"/>
        <family val="2"/>
      </rPr>
      <t xml:space="preserve"> </t>
    </r>
    <r>
      <rPr>
        <sz val="8"/>
        <rFont val="Arial"/>
        <family val="2"/>
      </rPr>
      <t>Helseforetakenes FoU-utgifter presenteres her etter kontantprinsippet i henhold til internasjonale retningslinjer for utarbeidelse av FoU-statistikk.</t>
    </r>
  </si>
  <si>
    <t>Tabell A.12.3</t>
  </si>
  <si>
    <r>
      <t>Totale FoU-utgifter</t>
    </r>
    <r>
      <rPr>
        <b/>
        <sz val="14"/>
        <color indexed="12"/>
        <rFont val="Calibri"/>
        <family val="2"/>
      </rPr>
      <t>¹</t>
    </r>
    <r>
      <rPr>
        <b/>
        <sz val="12"/>
        <color indexed="12"/>
        <rFont val="Arial"/>
        <family val="2"/>
      </rPr>
      <t xml:space="preserve"> i helseforetak med universitetssykehusfunksjon etter helseregion </t>
    </r>
  </si>
  <si>
    <t>Bygg og</t>
  </si>
  <si>
    <r>
      <rPr>
        <sz val="11"/>
        <rFont val="Cambria"/>
        <family val="1"/>
      </rPr>
      <t xml:space="preserve">¹ </t>
    </r>
    <r>
      <rPr>
        <sz val="8"/>
        <rFont val="Arial"/>
        <family val="2"/>
      </rPr>
      <t>FoU-utgifter ved helseforetak med universitetssykehusfunksjon presenteres her etter kontantprinsippet i henhold til internasjonale retningslinjer for utarbeidelse av FoU-statistikk.</t>
    </r>
  </si>
  <si>
    <t>Tabell A.12.4</t>
  </si>
  <si>
    <t xml:space="preserve">Totalt </t>
  </si>
  <si>
    <r>
      <rPr>
        <sz val="11"/>
        <rFont val="Arial"/>
        <family val="2"/>
      </rPr>
      <t>¹</t>
    </r>
    <r>
      <rPr>
        <sz val="8"/>
        <rFont val="Arial"/>
        <family val="2"/>
      </rPr>
      <t xml:space="preserve"> Helseforetakenes FoU-utgifter presenteres her etter kontantprinsippet i henhold til internasjonale retningslinjer for utarbeidelse av FoU-statistikk.</t>
    </r>
  </si>
  <si>
    <r>
      <rPr>
        <sz val="8"/>
        <rFont val="Calibri"/>
        <family val="2"/>
      </rPr>
      <t>²</t>
    </r>
    <r>
      <rPr>
        <sz val="8"/>
        <rFont val="Arial"/>
        <family val="2"/>
      </rPr>
      <t xml:space="preserve"> Inkl. private, ideelle sykehus med driftsavtale med et regionalt helseforetak.</t>
    </r>
  </si>
  <si>
    <t>Tabell A.12.5</t>
  </si>
  <si>
    <t>Annen finansiering</t>
  </si>
  <si>
    <t>Prosent</t>
  </si>
  <si>
    <t>Basis-</t>
  </si>
  <si>
    <t>Nærings-</t>
  </si>
  <si>
    <t xml:space="preserve">   Offentlige kilder</t>
  </si>
  <si>
    <t>Andre</t>
  </si>
  <si>
    <t>Utlandet</t>
  </si>
  <si>
    <t>Annen</t>
  </si>
  <si>
    <r>
      <t>bevilgning</t>
    </r>
    <r>
      <rPr>
        <sz val="14"/>
        <rFont val="Calibri"/>
        <family val="2"/>
      </rPr>
      <t>²</t>
    </r>
  </si>
  <si>
    <t>livet</t>
  </si>
  <si>
    <t>Forsknings-råd</t>
  </si>
  <si>
    <t>Dep. m.v.</t>
  </si>
  <si>
    <t>kilder</t>
  </si>
  <si>
    <t>bevilgning</t>
  </si>
  <si>
    <t>finan-siering</t>
  </si>
  <si>
    <t>Helse Sør-Øst</t>
  </si>
  <si>
    <t>Helse Vest</t>
  </si>
  <si>
    <t>Helse Nord</t>
  </si>
  <si>
    <t>Helse Midt-Norge</t>
  </si>
  <si>
    <r>
      <rPr>
        <vertAlign val="superscript"/>
        <sz val="11"/>
        <rFont val="Arial"/>
        <family val="2"/>
      </rPr>
      <t>1</t>
    </r>
    <r>
      <rPr>
        <vertAlign val="superscript"/>
        <sz val="8"/>
        <rFont val="Arial"/>
        <family val="2"/>
      </rPr>
      <t xml:space="preserve"> </t>
    </r>
    <r>
      <rPr>
        <sz val="8"/>
        <rFont val="Arial"/>
        <family val="2"/>
      </rPr>
      <t>Helseforetakenes FoU-utgifter presenteres her etter kontantprinsippet i henhold til internasjonale retningslinjer for utarbeidelse av FoU-statistikk.</t>
    </r>
  </si>
  <si>
    <r>
      <rPr>
        <sz val="11"/>
        <rFont val="Calibri"/>
        <family val="2"/>
      </rPr>
      <t>²</t>
    </r>
    <r>
      <rPr>
        <sz val="8"/>
        <rFont val="Arial"/>
        <family val="2"/>
      </rPr>
      <t xml:space="preserve"> Inkludert øremerket finansiering av FoU via regionale samarbeidsorgan eller regionale helseforetak. </t>
    </r>
  </si>
  <si>
    <t>Tabell A.12.6</t>
  </si>
  <si>
    <r>
      <t>bevilgning</t>
    </r>
    <r>
      <rPr>
        <vertAlign val="superscript"/>
        <sz val="11"/>
        <rFont val="Arial"/>
        <family val="2"/>
      </rPr>
      <t>2</t>
    </r>
  </si>
  <si>
    <t>Forsknings-</t>
  </si>
  <si>
    <t>finan-</t>
  </si>
  <si>
    <t>råd</t>
  </si>
  <si>
    <t>EU-kom.</t>
  </si>
  <si>
    <t>siering</t>
  </si>
  <si>
    <t>¹ FoU-utgifter ved helseforetak med universitetssykehusfunksjon presenteres her etter kontantprinsippet i henhold til internasjonale retningslinjer for utarbeidelse av FoU-statistikk.</t>
  </si>
  <si>
    <r>
      <rPr>
        <sz val="8"/>
        <rFont val="Cambria"/>
        <family val="1"/>
      </rPr>
      <t xml:space="preserve">² </t>
    </r>
    <r>
      <rPr>
        <sz val="8"/>
        <rFont val="Arial"/>
        <family val="2"/>
      </rPr>
      <t xml:space="preserve">Inkludert øremerket finansiering av FoU via regionale samarbeidsorgan eller regionale helseforetak. </t>
    </r>
  </si>
  <si>
    <t>Tabell A.12.7</t>
  </si>
  <si>
    <r>
      <t>bevilgning</t>
    </r>
    <r>
      <rPr>
        <vertAlign val="superscript"/>
        <sz val="11"/>
        <rFont val="Arial"/>
        <family val="2"/>
      </rPr>
      <t>3</t>
    </r>
  </si>
  <si>
    <r>
      <rPr>
        <sz val="11"/>
        <rFont val="Calibri"/>
        <family val="2"/>
      </rPr>
      <t>¹</t>
    </r>
    <r>
      <rPr>
        <sz val="6.4"/>
        <rFont val="Arial"/>
        <family val="2"/>
      </rPr>
      <t xml:space="preserve"> </t>
    </r>
    <r>
      <rPr>
        <sz val="8"/>
        <rFont val="Arial"/>
        <family val="2"/>
      </rPr>
      <t>Helseforetakenes FoU-utgifter presenteres her etter kontantprinsippet i henhold til internasjonale retningslinjer for utarbeidelse av FoU-statistikk.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</si>
  <si>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Inkl. private, ideelle sykehus med driftsavtale med et regionalt helseforetak.</t>
    </r>
  </si>
  <si>
    <r>
      <rPr>
        <vertAlign val="superscript"/>
        <sz val="8"/>
        <rFont val="Arial"/>
        <family val="2"/>
      </rPr>
      <t>3</t>
    </r>
    <r>
      <rPr>
        <sz val="6.4"/>
        <rFont val="Arial"/>
        <family val="2"/>
      </rPr>
      <t xml:space="preserve"> </t>
    </r>
    <r>
      <rPr>
        <sz val="8"/>
        <rFont val="Arial"/>
        <family val="2"/>
      </rPr>
      <t xml:space="preserve">Inkludert øremerket finansiering av FoU via regionale samarbeidsorgan eller regionale helseforetak. </t>
    </r>
  </si>
  <si>
    <t>Tabell A.12.8</t>
  </si>
  <si>
    <t>Totalt og kvinner.</t>
  </si>
  <si>
    <t>Helseforetak med universitets-sykehusfunksjon</t>
  </si>
  <si>
    <t>Øvrige helseforetak
og private, ideelle sykehus</t>
  </si>
  <si>
    <t>Alle helseforetak</t>
  </si>
  <si>
    <t>Kvinner</t>
  </si>
  <si>
    <t>Stilling</t>
  </si>
  <si>
    <t>Antall</t>
  </si>
  <si>
    <t>%</t>
  </si>
  <si>
    <t>Avd.overlege/overlege</t>
  </si>
  <si>
    <t>Ass.lege</t>
  </si>
  <si>
    <t>Psykologer/spesialpsykologer</t>
  </si>
  <si>
    <t>Sum leger/psykologer</t>
  </si>
  <si>
    <t>Post.doc.</t>
  </si>
  <si>
    <t>Forskere</t>
  </si>
  <si>
    <t>Sum annet personale</t>
  </si>
  <si>
    <t>Stipendiat</t>
  </si>
  <si>
    <t>Vit.ass.</t>
  </si>
  <si>
    <t>Sum rekrutteringspersonale</t>
  </si>
  <si>
    <t>Tabell A.12.9</t>
  </si>
  <si>
    <t>Helse</t>
  </si>
  <si>
    <t>Sør-Øst</t>
  </si>
  <si>
    <t>Vest</t>
  </si>
  <si>
    <t>Nord</t>
  </si>
  <si>
    <t>Midt-Norge</t>
  </si>
  <si>
    <t>Tabell A.12.10</t>
  </si>
  <si>
    <r>
      <t xml:space="preserve">1 </t>
    </r>
    <r>
      <rPr>
        <sz val="8"/>
        <rFont val="Arial"/>
        <family val="2"/>
      </rPr>
      <t>Private, ideelle sykehus som har driftsavtale med et regionalt helseforetak.</t>
    </r>
  </si>
  <si>
    <t>Tabell A.12.11</t>
  </si>
  <si>
    <r>
      <rPr>
        <sz val="8"/>
        <rFont val="Cambria"/>
        <family val="1"/>
      </rPr>
      <t xml:space="preserve">¹ </t>
    </r>
    <r>
      <rPr>
        <sz val="8"/>
        <rFont val="Arial"/>
        <family val="2"/>
      </rPr>
      <t xml:space="preserve">Inklundert leger som deltok i FoU, personale i forskerstilling samt øvrig støttepersonale som deltok i FoU; laboratoriepersonale, sykepleiere </t>
    </r>
  </si>
  <si>
    <t>og teknisk administrativt personale.</t>
  </si>
  <si>
    <t>Tabell A.12.12</t>
  </si>
  <si>
    <t xml:space="preserve">FoU-årsverk utført av leger og øvrig forskerpersonale i helseforetak etter helseregion </t>
  </si>
  <si>
    <t>Tabell A.12.13</t>
  </si>
  <si>
    <t>Helseforetak totalt</t>
  </si>
  <si>
    <t>Helseforetak med universitetssykehus-funksjon</t>
  </si>
  <si>
    <t>År</t>
  </si>
  <si>
    <t>Kapital</t>
  </si>
  <si>
    <r>
      <t>2018</t>
    </r>
    <r>
      <rPr>
        <vertAlign val="superscript"/>
        <sz val="10"/>
        <rFont val="Arial"/>
        <family val="2"/>
      </rPr>
      <t>2</t>
    </r>
  </si>
  <si>
    <r>
      <t>2020</t>
    </r>
    <r>
      <rPr>
        <vertAlign val="superscript"/>
        <sz val="10"/>
        <rFont val="Arial"/>
        <family val="2"/>
      </rPr>
      <t>3</t>
    </r>
  </si>
  <si>
    <t>2021</t>
  </si>
  <si>
    <r>
      <rPr>
        <vertAlign val="superscript"/>
        <sz val="8"/>
        <rFont val="Arial"/>
        <family val="2"/>
      </rPr>
      <t xml:space="preserve">2 </t>
    </r>
    <r>
      <rPr>
        <sz val="8"/>
        <rFont val="Arial"/>
        <family val="2"/>
      </rPr>
      <t>FoU-utgifter for helseforetakene i 2018 er estimert med bakgrunn i regnskapstall for 2018 og fordelinger i 2017.</t>
    </r>
  </si>
  <si>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FoU-utgifter for helseforetakene i 2020 er estimert med bakgrunn i regnskapstall for 2020 og fordelinger i 2019.</t>
    </r>
  </si>
  <si>
    <t>Tabell A.12.14</t>
  </si>
  <si>
    <t>Forskere/</t>
  </si>
  <si>
    <t>Teknisk/</t>
  </si>
  <si>
    <t>faglig</t>
  </si>
  <si>
    <t>adm.</t>
  </si>
  <si>
    <t>personale</t>
  </si>
  <si>
    <r>
      <t>2018</t>
    </r>
    <r>
      <rPr>
        <vertAlign val="superscript"/>
        <sz val="10"/>
        <rFont val="Arial"/>
        <family val="2"/>
      </rPr>
      <t>1</t>
    </r>
  </si>
  <si>
    <r>
      <rPr>
        <i/>
        <vertAlign val="superscript"/>
        <sz val="8"/>
        <rFont val="Arial"/>
        <family val="2"/>
      </rPr>
      <t>1</t>
    </r>
    <r>
      <rPr>
        <i/>
        <sz val="8"/>
        <rFont val="Arial"/>
        <family val="2"/>
      </rPr>
      <t>FoU-årsverk for helseforetakene i 2018 er estimert med bakgrunn i regnskapstall for 2018 og fordelinger i 2017.</t>
    </r>
  </si>
  <si>
    <t>Tabell A.12.15</t>
  </si>
  <si>
    <t>Forskerpersonale</t>
  </si>
  <si>
    <t>Støttepersonale</t>
  </si>
  <si>
    <t>Totalt FoU-personale</t>
  </si>
  <si>
    <t>Dep. mv.</t>
  </si>
  <si>
    <t>Tegnforklaring til tabellene</t>
  </si>
  <si>
    <t>..</t>
  </si>
  <si>
    <t>Tallgrunnlag mangler. Tall er ikke mottatt eller er for usikre til å publiseres.</t>
  </si>
  <si>
    <t>:</t>
  </si>
  <si>
    <t>Vises ikke av konfidensialitetshensyn for å unngå å identifisere personer eller virksomheter.</t>
  </si>
  <si>
    <t>-</t>
  </si>
  <si>
    <t>Null</t>
  </si>
  <si>
    <t>Mindre enn 0,5</t>
  </si>
  <si>
    <r>
      <t>2022</t>
    </r>
    <r>
      <rPr>
        <vertAlign val="superscript"/>
        <sz val="10"/>
        <rFont val="Arial"/>
        <family val="2"/>
      </rPr>
      <t>4</t>
    </r>
  </si>
  <si>
    <r>
      <rPr>
        <vertAlign val="superscript"/>
        <sz val="8"/>
        <rFont val="Arial"/>
        <family val="2"/>
      </rPr>
      <t>4</t>
    </r>
    <r>
      <rPr>
        <sz val="8"/>
        <rFont val="Arial"/>
        <family val="2"/>
      </rPr>
      <t xml:space="preserve"> FoU-utgifter for helseforetakene i 2022 er estimert med bakgrunn i regnskapstall for 2022 og fordelinger i 2021.</t>
    </r>
  </si>
  <si>
    <r>
      <t>2022</t>
    </r>
    <r>
      <rPr>
        <vertAlign val="superscript"/>
        <sz val="10"/>
        <rFont val="Arial"/>
        <family val="2"/>
      </rPr>
      <t>3</t>
    </r>
  </si>
  <si>
    <r>
      <t>2020</t>
    </r>
    <r>
      <rPr>
        <vertAlign val="superscript"/>
        <sz val="10"/>
        <rFont val="Arial"/>
        <family val="2"/>
      </rPr>
      <t>2</t>
    </r>
  </si>
  <si>
    <t>Kilde: SSB, Forskerpersonalregisteret</t>
  </si>
  <si>
    <t>Kilde: SSB, FoU-statistikk</t>
  </si>
  <si>
    <r>
      <rPr>
        <i/>
        <vertAlign val="superscript"/>
        <sz val="8"/>
        <rFont val="Arial"/>
        <family val="2"/>
      </rPr>
      <t>2</t>
    </r>
    <r>
      <rPr>
        <i/>
        <sz val="8"/>
        <rFont val="Arial"/>
        <family val="2"/>
      </rPr>
      <t>FoU-årsverk for helseforetakene i 2020 er estimert med bakgrunn i regnskapstall for 2020 og fordelinger i 2019.</t>
    </r>
  </si>
  <si>
    <r>
      <rPr>
        <i/>
        <vertAlign val="superscript"/>
        <sz val="8"/>
        <rFont val="Arial"/>
        <family val="2"/>
      </rPr>
      <t>3</t>
    </r>
    <r>
      <rPr>
        <i/>
        <sz val="8"/>
        <rFont val="Arial"/>
        <family val="2"/>
      </rPr>
      <t>FoU-årsverk for helseforetakene i 2022 er estimert med bakgrunn i regnskapstall for 2022 og fordelinger i 2021.</t>
    </r>
  </si>
  <si>
    <t>https://www.ssb.no/statbank/table/14496/</t>
  </si>
  <si>
    <t>Mindre detaljer</t>
  </si>
  <si>
    <t>Inngår ikke i SSBs statistikkbank per 17.03.2025.</t>
  </si>
  <si>
    <t>https://www.ssb.no/statbank/table/14498/</t>
  </si>
  <si>
    <t>https://www.ssb.no/statbank/table/14497/</t>
  </si>
  <si>
    <t>A.12 FoU-statistikk. Helseforetak 2023.</t>
  </si>
  <si>
    <t>Sist oppdatert 17.03.2025</t>
  </si>
  <si>
    <r>
      <t>Totale FoU-utgifter</t>
    </r>
    <r>
      <rPr>
        <b/>
        <sz val="14"/>
        <color indexed="12"/>
        <rFont val="Calibri"/>
        <family val="2"/>
      </rPr>
      <t>¹</t>
    </r>
    <r>
      <rPr>
        <b/>
        <sz val="13.2"/>
        <color indexed="12"/>
        <rFont val="Arial"/>
        <family val="2"/>
      </rPr>
      <t xml:space="preserve"> </t>
    </r>
    <r>
      <rPr>
        <b/>
        <sz val="12"/>
        <color indexed="12"/>
        <rFont val="Arial"/>
        <family val="2"/>
      </rPr>
      <t>i helseforetak etter type helseforetak og utgiftstype i 2023. Mill. kr.</t>
    </r>
  </si>
  <si>
    <r>
      <t>Totale FoU-utgifter</t>
    </r>
    <r>
      <rPr>
        <b/>
        <sz val="14"/>
        <color indexed="12"/>
        <rFont val="Calibri"/>
        <family val="2"/>
      </rPr>
      <t>¹</t>
    </r>
    <r>
      <rPr>
        <b/>
        <sz val="12"/>
        <color indexed="12"/>
        <rFont val="Calibri"/>
        <family val="2"/>
      </rPr>
      <t xml:space="preserve"> </t>
    </r>
    <r>
      <rPr>
        <b/>
        <sz val="12"/>
        <color indexed="12"/>
        <rFont val="Arial"/>
        <family val="2"/>
      </rPr>
      <t>i helseforetakene etter helseregion og utgiftstype i 2023. Mill. kr.</t>
    </r>
  </si>
  <si>
    <t>og utgiftstype i 2023. Mill. kr.</t>
  </si>
  <si>
    <r>
      <t>Totale FoU-utgifter</t>
    </r>
    <r>
      <rPr>
        <b/>
        <sz val="12"/>
        <color indexed="12"/>
        <rFont val="Calibri"/>
        <family val="2"/>
      </rPr>
      <t>¹</t>
    </r>
    <r>
      <rPr>
        <b/>
        <sz val="12"/>
        <color indexed="12"/>
        <rFont val="Arial"/>
        <family val="2"/>
      </rPr>
      <t xml:space="preserve"> i øvrige helseforetak og private, ideelle sykehus</t>
    </r>
    <r>
      <rPr>
        <b/>
        <vertAlign val="superscript"/>
        <sz val="12"/>
        <color rgb="FF0000FF"/>
        <rFont val="Arial"/>
        <family val="2"/>
      </rPr>
      <t>2</t>
    </r>
    <r>
      <rPr>
        <b/>
        <sz val="12"/>
        <color indexed="12"/>
        <rFont val="Arial"/>
        <family val="2"/>
      </rPr>
      <t xml:space="preserve"> etter helseregion og utgiftstype i 2023. Mill. kr.</t>
    </r>
  </si>
  <si>
    <t>Øvrig utland</t>
  </si>
  <si>
    <r>
      <t>Totale FoU-utgifter</t>
    </r>
    <r>
      <rPr>
        <b/>
        <sz val="12"/>
        <color indexed="12"/>
        <rFont val="Calibri"/>
        <family val="2"/>
      </rPr>
      <t xml:space="preserve">¹ </t>
    </r>
    <r>
      <rPr>
        <b/>
        <sz val="12"/>
        <color indexed="12"/>
        <rFont val="Arial"/>
        <family val="2"/>
      </rPr>
      <t xml:space="preserve">i helseforetakene etter helseregion og finansieringskilde i 2023. Mill. kr. </t>
    </r>
  </si>
  <si>
    <r>
      <t>Totale FoU-utgifter</t>
    </r>
    <r>
      <rPr>
        <b/>
        <sz val="12"/>
        <color indexed="12"/>
        <rFont val="Calibri"/>
        <family val="2"/>
      </rPr>
      <t>¹</t>
    </r>
    <r>
      <rPr>
        <b/>
        <sz val="12"/>
        <color indexed="12"/>
        <rFont val="Arial"/>
        <family val="2"/>
      </rPr>
      <t xml:space="preserve"> i helseforetak med universitetssykehusfunksjon etter helseregion og finansieringskilde i 2023. Mill. kr. </t>
    </r>
  </si>
  <si>
    <t>EU-kom</t>
  </si>
  <si>
    <t>Øvrig</t>
  </si>
  <si>
    <t>utland</t>
  </si>
  <si>
    <r>
      <t>Totale FoU-utgifter</t>
    </r>
    <r>
      <rPr>
        <b/>
        <sz val="14"/>
        <color indexed="12"/>
        <rFont val="Calibri"/>
        <family val="2"/>
      </rPr>
      <t>¹</t>
    </r>
    <r>
      <rPr>
        <b/>
        <sz val="9.6"/>
        <color indexed="12"/>
        <rFont val="Arial"/>
        <family val="2"/>
      </rPr>
      <t xml:space="preserve"> </t>
    </r>
    <r>
      <rPr>
        <b/>
        <sz val="12"/>
        <color indexed="12"/>
        <rFont val="Arial"/>
        <family val="2"/>
      </rPr>
      <t>i øvrige helseforetak og private, ideelle helseforetak</t>
    </r>
    <r>
      <rPr>
        <b/>
        <sz val="12"/>
        <color indexed="12"/>
        <rFont val="Calibri"/>
        <family val="2"/>
      </rPr>
      <t>²</t>
    </r>
    <r>
      <rPr>
        <b/>
        <sz val="12"/>
        <color indexed="12"/>
        <rFont val="Arial"/>
        <family val="2"/>
      </rPr>
      <t xml:space="preserve"> etter helseregion og finansieringskilde i 2023. Mill. kr. </t>
    </r>
  </si>
  <si>
    <t xml:space="preserve">Forskerpersonale ved helseforetakene etter type helseforetak og stilling i 2023. </t>
  </si>
  <si>
    <r>
      <t>Totale FoU-utgifter</t>
    </r>
    <r>
      <rPr>
        <b/>
        <sz val="14"/>
        <color indexed="12"/>
        <rFont val="Calibri"/>
        <family val="2"/>
      </rPr>
      <t>¹</t>
    </r>
    <r>
      <rPr>
        <b/>
        <sz val="12"/>
        <color indexed="12"/>
        <rFont val="Arial"/>
        <family val="2"/>
      </rPr>
      <t xml:space="preserve"> i helseforetak etter type helseforetak og utgiftstype 2007–2023. Mill. kr.</t>
    </r>
  </si>
  <si>
    <t>Sist oppdatert 18.03.2025</t>
  </si>
  <si>
    <t>Forskerpersonale i helseforetak med universitetssykehusfunksjon etter helseregion og stilling i 2023.</t>
  </si>
  <si>
    <r>
      <t>Forskerpersonale i øvrige helseforetak og private, ideelle sykehus</t>
    </r>
    <r>
      <rPr>
        <b/>
        <sz val="12"/>
        <color indexed="12"/>
        <rFont val="Calibri"/>
        <family val="2"/>
      </rPr>
      <t>¹</t>
    </r>
    <r>
      <rPr>
        <b/>
        <sz val="12"/>
        <color indexed="12"/>
        <rFont val="Arial"/>
        <family val="2"/>
      </rPr>
      <t xml:space="preserve"> etter helseregion og stilling i 2023.</t>
    </r>
  </si>
  <si>
    <r>
      <t>Totale FoU-årsverk</t>
    </r>
    <r>
      <rPr>
        <b/>
        <sz val="12"/>
        <color indexed="12"/>
        <rFont val="Calibri"/>
        <family val="2"/>
      </rPr>
      <t xml:space="preserve">¹ </t>
    </r>
    <r>
      <rPr>
        <b/>
        <sz val="12"/>
        <color indexed="12"/>
        <rFont val="Arial"/>
        <family val="2"/>
      </rPr>
      <t>i helseforetak etter helseregion og type helseforetak i 2023.</t>
    </r>
  </si>
  <si>
    <t>og type helseforetak i 2023.</t>
  </si>
  <si>
    <r>
      <t>FoU-personale ved helseforetakene etter type helseforetak og stilling i 2008</t>
    </r>
    <r>
      <rPr>
        <b/>
        <sz val="12"/>
        <color indexed="12"/>
        <rFont val="Calibri"/>
        <family val="2"/>
      </rPr>
      <t>–</t>
    </r>
    <r>
      <rPr>
        <b/>
        <sz val="12"/>
        <color indexed="12"/>
        <rFont val="Arial"/>
        <family val="2"/>
      </rPr>
      <t xml:space="preserve">2023. </t>
    </r>
  </si>
  <si>
    <t>FoU-årsverk i helseforetak etter type helseforetak og stillingsgruppe i 2007–2023.</t>
  </si>
  <si>
    <t>Sist oppdatert 05.05.2025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</si>
</sst>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 * #,##0.00_ ;_ * \-#,##0.00_ ;_ * &quot;-&quot;??_ ;_ @_ "/>
    <numFmt numFmtId="165" formatCode="#,##0.0"/>
    <numFmt numFmtId="166" formatCode="#,##0.0;\ \-#,##0.0;\-"/>
    <numFmt numFmtId="167" formatCode="#,##0;\ \-#,##0;\-"/>
    <numFmt numFmtId="168" formatCode="_ * #,##0_ ;_ * \-#,##0_ ;_ * &quot;-&quot;??_ ;_ @_ "/>
    <numFmt numFmtId="169" formatCode="#,##0.0_ ;\-#,##0.0\ "/>
    <numFmt numFmtId="170" formatCode="0.0"/>
    <numFmt numFmtId="171" formatCode="_ * #,##0.0_ ;_ * \-#,##0.0_ ;_ * &quot;-&quot;??_ ;_ @_ "/>
  </numFmts>
  <fonts count="6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53"/>
      <name val="Arial"/>
      <family val="2"/>
    </font>
    <font>
      <b/>
      <sz val="10"/>
      <color indexed="12"/>
      <name val="Arial"/>
      <family val="2"/>
    </font>
    <font>
      <b/>
      <sz val="14"/>
      <color indexed="53"/>
      <name val="Arial"/>
      <family val="2"/>
    </font>
    <font>
      <b/>
      <sz val="12"/>
      <color indexed="12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vertAlign val="superscript"/>
      <sz val="11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i/>
      <sz val="9"/>
      <name val="Arial"/>
      <family val="2"/>
    </font>
    <font>
      <b/>
      <sz val="14"/>
      <color indexed="10"/>
      <name val="Arial"/>
      <family val="2"/>
    </font>
    <font>
      <sz val="10"/>
      <name val="Arial"/>
      <family val="2"/>
    </font>
    <font>
      <b/>
      <u/>
      <sz val="10"/>
      <color indexed="12"/>
      <name val="Arial"/>
      <family val="2"/>
    </font>
    <font>
      <b/>
      <sz val="12"/>
      <color indexed="12"/>
      <name val="Calibri"/>
      <family val="2"/>
    </font>
    <font>
      <sz val="8"/>
      <name val="Cambria"/>
      <family val="1"/>
    </font>
    <font>
      <b/>
      <sz val="14"/>
      <color indexed="12"/>
      <name val="Calibri"/>
      <family val="2"/>
    </font>
    <font>
      <b/>
      <sz val="9.6"/>
      <color indexed="12"/>
      <name val="Arial"/>
      <family val="2"/>
    </font>
    <font>
      <sz val="11"/>
      <name val="Calibri"/>
      <family val="2"/>
    </font>
    <font>
      <sz val="8.8000000000000007"/>
      <name val="Arial"/>
      <family val="2"/>
    </font>
    <font>
      <sz val="14"/>
      <name val="Calibri"/>
      <family val="2"/>
    </font>
    <font>
      <sz val="6.4"/>
      <name val="Arial"/>
      <family val="2"/>
    </font>
    <font>
      <sz val="11"/>
      <name val="Cambria"/>
      <family val="1"/>
    </font>
    <font>
      <b/>
      <sz val="13.2"/>
      <color indexed="12"/>
      <name val="Arial"/>
      <family val="2"/>
    </font>
    <font>
      <sz val="8"/>
      <name val="Calibri"/>
      <family val="2"/>
    </font>
    <font>
      <sz val="9"/>
      <name val="Arial"/>
      <family val="2"/>
    </font>
    <font>
      <sz val="8"/>
      <name val="Arial"/>
      <family val="1"/>
    </font>
    <font>
      <vertAlign val="superscript"/>
      <sz val="10"/>
      <name val="Arial"/>
      <family val="2"/>
    </font>
    <font>
      <i/>
      <vertAlign val="superscript"/>
      <sz val="8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b/>
      <vertAlign val="superscript"/>
      <sz val="12"/>
      <color rgb="FF0000FF"/>
      <name val="Arial"/>
      <family val="2"/>
    </font>
    <font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FF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/>
      <bottom style="thin">
        <color indexed="1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1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C00000"/>
      </left>
      <right/>
      <top/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 style="thin">
        <color indexed="10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/>
      <top/>
      <bottom style="thin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2">
    <xf numFmtId="0" fontId="0" fillId="3" borderId="0"/>
    <xf numFmtId="0" fontId="8" fillId="0" borderId="0"/>
    <xf numFmtId="0" fontId="9" fillId="0" borderId="0">
      <alignment horizontal="left"/>
    </xf>
    <xf numFmtId="0" fontId="15" fillId="0" borderId="1">
      <alignment horizontal="right" vertical="center"/>
    </xf>
    <xf numFmtId="0" fontId="10" fillId="0" borderId="2">
      <alignment vertical="center"/>
    </xf>
    <xf numFmtId="1" fontId="14" fillId="0" borderId="2"/>
    <xf numFmtId="0" fontId="11" fillId="0" borderId="0"/>
    <xf numFmtId="0" fontId="1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164" fontId="22" fillId="0" borderId="0" applyFont="0" applyFill="0" applyBorder="0" applyAlignment="0" applyProtection="0"/>
    <xf numFmtId="0" fontId="4" fillId="0" borderId="0"/>
    <xf numFmtId="0" fontId="39" fillId="0" borderId="0" applyNumberFormat="0" applyFill="0" applyBorder="0" applyAlignment="0" applyProtection="0"/>
    <xf numFmtId="0" fontId="40" fillId="0" borderId="32" applyNumberFormat="0" applyFill="0" applyAlignment="0" applyProtection="0"/>
    <xf numFmtId="0" fontId="41" fillId="0" borderId="33" applyNumberFormat="0" applyFill="0" applyAlignment="0" applyProtection="0"/>
    <xf numFmtId="0" fontId="42" fillId="0" borderId="34" applyNumberFormat="0" applyFill="0" applyAlignment="0" applyProtection="0"/>
    <xf numFmtId="0" fontId="42" fillId="0" borderId="0" applyNumberFormat="0" applyFill="0" applyBorder="0" applyAlignment="0" applyProtection="0"/>
    <xf numFmtId="0" fontId="43" fillId="5" borderId="0" applyNumberFormat="0" applyBorder="0" applyAlignment="0" applyProtection="0"/>
    <xf numFmtId="0" fontId="44" fillId="6" borderId="0" applyNumberFormat="0" applyBorder="0" applyAlignment="0" applyProtection="0"/>
    <xf numFmtId="0" fontId="45" fillId="7" borderId="0" applyNumberFormat="0" applyBorder="0" applyAlignment="0" applyProtection="0"/>
    <xf numFmtId="0" fontId="46" fillId="8" borderId="35" applyNumberFormat="0" applyAlignment="0" applyProtection="0"/>
    <xf numFmtId="0" fontId="47" fillId="9" borderId="36" applyNumberFormat="0" applyAlignment="0" applyProtection="0"/>
    <xf numFmtId="0" fontId="48" fillId="9" borderId="35" applyNumberFormat="0" applyAlignment="0" applyProtection="0"/>
    <xf numFmtId="0" fontId="49" fillId="0" borderId="37" applyNumberFormat="0" applyFill="0" applyAlignment="0" applyProtection="0"/>
    <xf numFmtId="0" fontId="50" fillId="10" borderId="38" applyNumberFormat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40" applyNumberFormat="0" applyFill="0" applyAlignment="0" applyProtection="0"/>
    <xf numFmtId="0" fontId="54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54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54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54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54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54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55" fillId="0" borderId="0"/>
    <xf numFmtId="0" fontId="3" fillId="11" borderId="39" applyNumberFormat="0" applyFont="0" applyAlignment="0" applyProtection="0"/>
    <xf numFmtId="0" fontId="28" fillId="0" borderId="0"/>
    <xf numFmtId="43" fontId="28" fillId="0" borderId="0" applyFont="0" applyFill="0" applyBorder="0" applyAlignment="0" applyProtection="0"/>
    <xf numFmtId="0" fontId="2" fillId="0" borderId="0"/>
    <xf numFmtId="0" fontId="5" fillId="0" borderId="2">
      <alignment vertical="center"/>
    </xf>
    <xf numFmtId="0" fontId="5" fillId="3" borderId="0"/>
    <xf numFmtId="0" fontId="1" fillId="0" borderId="0"/>
    <xf numFmtId="0" fontId="1" fillId="11" borderId="39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57" fillId="0" borderId="0"/>
    <xf numFmtId="164" fontId="57" fillId="0" borderId="0" applyFont="0" applyFill="0" applyBorder="0" applyAlignment="0" applyProtection="0"/>
    <xf numFmtId="0" fontId="5" fillId="0" borderId="2">
      <alignment vertical="center"/>
    </xf>
    <xf numFmtId="3" fontId="5" fillId="3" borderId="2">
      <alignment vertical="center"/>
    </xf>
    <xf numFmtId="0" fontId="13" fillId="3" borderId="0"/>
    <xf numFmtId="0" fontId="11" fillId="3" borderId="0"/>
    <xf numFmtId="0" fontId="58" fillId="0" borderId="0" applyNumberFormat="0" applyFill="0" applyBorder="0" applyAlignment="0" applyProtection="0"/>
    <xf numFmtId="0" fontId="1" fillId="0" borderId="0"/>
    <xf numFmtId="0" fontId="8" fillId="3" borderId="0"/>
    <xf numFmtId="0" fontId="15" fillId="0" borderId="1">
      <alignment horizontal="right" vertical="center" wrapText="1"/>
    </xf>
    <xf numFmtId="0" fontId="1" fillId="3" borderId="0"/>
    <xf numFmtId="0" fontId="1" fillId="3" borderId="0"/>
    <xf numFmtId="0" fontId="59" fillId="0" borderId="0" applyNumberFormat="0" applyFill="0" applyBorder="0" applyAlignment="0" applyProtection="0"/>
    <xf numFmtId="0" fontId="60" fillId="7" borderId="0" applyNumberFormat="0" applyBorder="0" applyAlignment="0" applyProtection="0"/>
    <xf numFmtId="0" fontId="54" fillId="15" borderId="0" applyNumberFormat="0" applyBorder="0" applyAlignment="0" applyProtection="0"/>
    <xf numFmtId="0" fontId="54" fillId="19" borderId="0" applyNumberFormat="0" applyBorder="0" applyAlignment="0" applyProtection="0"/>
    <xf numFmtId="0" fontId="54" fillId="23" borderId="0" applyNumberFormat="0" applyBorder="0" applyAlignment="0" applyProtection="0"/>
    <xf numFmtId="0" fontId="54" fillId="27" borderId="0" applyNumberFormat="0" applyBorder="0" applyAlignment="0" applyProtection="0"/>
    <xf numFmtId="0" fontId="54" fillId="31" borderId="0" applyNumberFormat="0" applyBorder="0" applyAlignment="0" applyProtection="0"/>
    <xf numFmtId="0" fontId="54" fillId="35" borderId="0" applyNumberFormat="0" applyBorder="0" applyAlignment="0" applyProtection="0"/>
    <xf numFmtId="0" fontId="58" fillId="3" borderId="0" applyNumberFormat="0" applyFill="0" applyBorder="0" applyAlignment="0" applyProtection="0"/>
  </cellStyleXfs>
  <cellXfs count="349">
    <xf numFmtId="0" fontId="0" fillId="3" borderId="0" xfId="0"/>
    <xf numFmtId="0" fontId="14" fillId="3" borderId="0" xfId="0" applyFont="1"/>
    <xf numFmtId="0" fontId="10" fillId="3" borderId="0" xfId="0" applyFont="1"/>
    <xf numFmtId="165" fontId="0" fillId="3" borderId="0" xfId="0" applyNumberFormat="1"/>
    <xf numFmtId="0" fontId="14" fillId="2" borderId="0" xfId="0" applyFont="1" applyFill="1"/>
    <xf numFmtId="0" fontId="10" fillId="2" borderId="0" xfId="0" applyFont="1" applyFill="1"/>
    <xf numFmtId="0" fontId="10" fillId="2" borderId="0" xfId="0" applyFont="1" applyFill="1" applyAlignment="1">
      <alignment vertical="center" wrapText="1"/>
    </xf>
    <xf numFmtId="0" fontId="0" fillId="2" borderId="0" xfId="0" applyFill="1"/>
    <xf numFmtId="1" fontId="0" fillId="2" borderId="0" xfId="0" applyNumberFormat="1" applyFill="1"/>
    <xf numFmtId="0" fontId="11" fillId="2" borderId="0" xfId="6" applyFill="1"/>
    <xf numFmtId="0" fontId="16" fillId="2" borderId="0" xfId="0" applyFont="1" applyFill="1"/>
    <xf numFmtId="165" fontId="0" fillId="2" borderId="0" xfId="0" applyNumberFormat="1" applyFill="1"/>
    <xf numFmtId="3" fontId="0" fillId="2" borderId="0" xfId="0" applyNumberFormat="1" applyFill="1"/>
    <xf numFmtId="0" fontId="10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1" fontId="0" fillId="2" borderId="0" xfId="0" applyNumberFormat="1" applyFill="1" applyAlignment="1">
      <alignment horizontal="center"/>
    </xf>
    <xf numFmtId="0" fontId="15" fillId="0" borderId="3" xfId="3" applyBorder="1" applyAlignment="1">
      <alignment vertical="top" wrapText="1"/>
    </xf>
    <xf numFmtId="0" fontId="15" fillId="2" borderId="3" xfId="3" applyFill="1" applyBorder="1" applyAlignment="1">
      <alignment horizontal="right" vertical="top" wrapText="1"/>
    </xf>
    <xf numFmtId="0" fontId="15" fillId="2" borderId="4" xfId="3" applyFill="1" applyBorder="1" applyAlignment="1">
      <alignment horizontal="right" vertical="top" wrapText="1"/>
    </xf>
    <xf numFmtId="0" fontId="15" fillId="2" borderId="3" xfId="3" applyFill="1" applyBorder="1" applyAlignment="1">
      <alignment vertical="top" wrapText="1"/>
    </xf>
    <xf numFmtId="0" fontId="15" fillId="2" borderId="5" xfId="3" applyFill="1" applyBorder="1" applyAlignment="1">
      <alignment horizontal="right" vertical="top" wrapText="1"/>
    </xf>
    <xf numFmtId="0" fontId="15" fillId="2" borderId="3" xfId="3" applyFill="1" applyBorder="1" applyAlignment="1">
      <alignment horizontal="right" vertical="center" wrapText="1"/>
    </xf>
    <xf numFmtId="0" fontId="15" fillId="2" borderId="4" xfId="3" applyFill="1" applyBorder="1" applyAlignment="1">
      <alignment horizontal="right" vertical="center" wrapText="1"/>
    </xf>
    <xf numFmtId="0" fontId="15" fillId="2" borderId="5" xfId="3" applyFill="1" applyBorder="1" applyAlignment="1">
      <alignment horizontal="right" vertical="center" wrapText="1"/>
    </xf>
    <xf numFmtId="1" fontId="0" fillId="3" borderId="0" xfId="0" applyNumberFormat="1"/>
    <xf numFmtId="0" fontId="10" fillId="2" borderId="0" xfId="4" applyFill="1" applyBorder="1">
      <alignment vertical="center"/>
    </xf>
    <xf numFmtId="1" fontId="10" fillId="2" borderId="0" xfId="4" applyNumberFormat="1" applyFill="1" applyBorder="1">
      <alignment vertical="center"/>
    </xf>
    <xf numFmtId="0" fontId="11" fillId="0" borderId="0" xfId="6"/>
    <xf numFmtId="0" fontId="15" fillId="2" borderId="6" xfId="3" applyFill="1" applyBorder="1" applyAlignment="1">
      <alignment horizontal="right" vertical="top" wrapText="1"/>
    </xf>
    <xf numFmtId="165" fontId="10" fillId="2" borderId="0" xfId="4" applyNumberFormat="1" applyFill="1" applyBorder="1">
      <alignment vertical="center"/>
    </xf>
    <xf numFmtId="0" fontId="0" fillId="3" borderId="5" xfId="0" applyBorder="1" applyAlignment="1">
      <alignment horizontal="center" vertical="top"/>
    </xf>
    <xf numFmtId="0" fontId="15" fillId="0" borderId="5" xfId="3" applyBorder="1" applyAlignment="1">
      <alignment horizontal="center" vertical="top" wrapText="1"/>
    </xf>
    <xf numFmtId="0" fontId="15" fillId="0" borderId="5" xfId="3" applyBorder="1" applyAlignment="1">
      <alignment horizontal="right" vertical="top" wrapText="1"/>
    </xf>
    <xf numFmtId="0" fontId="21" fillId="0" borderId="0" xfId="1" applyFont="1"/>
    <xf numFmtId="0" fontId="20" fillId="3" borderId="0" xfId="0" quotePrefix="1" applyFont="1" applyAlignment="1">
      <alignment horizontal="left"/>
    </xf>
    <xf numFmtId="0" fontId="15" fillId="0" borderId="7" xfId="3" applyBorder="1" applyAlignment="1">
      <alignment horizontal="right" vertical="top" wrapText="1"/>
    </xf>
    <xf numFmtId="0" fontId="15" fillId="0" borderId="4" xfId="3" applyBorder="1" applyAlignment="1">
      <alignment horizontal="right" vertical="top" wrapText="1"/>
    </xf>
    <xf numFmtId="0" fontId="15" fillId="2" borderId="4" xfId="3" applyFill="1" applyBorder="1" applyAlignment="1">
      <alignment horizontal="right" vertical="top"/>
    </xf>
    <xf numFmtId="0" fontId="15" fillId="2" borderId="8" xfId="3" applyFill="1" applyBorder="1" applyAlignment="1">
      <alignment horizontal="right" vertical="top"/>
    </xf>
    <xf numFmtId="0" fontId="15" fillId="2" borderId="7" xfId="3" applyFill="1" applyBorder="1" applyAlignment="1">
      <alignment horizontal="right" vertical="top" wrapText="1"/>
    </xf>
    <xf numFmtId="0" fontId="15" fillId="2" borderId="2" xfId="3" applyFill="1" applyBorder="1" applyAlignment="1"/>
    <xf numFmtId="0" fontId="10" fillId="2" borderId="2" xfId="4" applyFill="1">
      <alignment vertical="center"/>
    </xf>
    <xf numFmtId="1" fontId="14" fillId="2" borderId="2" xfId="5" applyFill="1"/>
    <xf numFmtId="0" fontId="15" fillId="0" borderId="8" xfId="3" applyBorder="1" applyAlignment="1">
      <alignment horizontal="right" vertical="top" wrapText="1"/>
    </xf>
    <xf numFmtId="0" fontId="15" fillId="0" borderId="9" xfId="3" applyBorder="1" applyAlignment="1"/>
    <xf numFmtId="0" fontId="15" fillId="0" borderId="2" xfId="3" applyBorder="1" applyAlignment="1"/>
    <xf numFmtId="0" fontId="15" fillId="0" borderId="6" xfId="3" applyBorder="1" applyAlignment="1"/>
    <xf numFmtId="0" fontId="15" fillId="2" borderId="10" xfId="3" applyFill="1" applyBorder="1" applyAlignment="1">
      <alignment horizontal="right" vertical="top" wrapText="1"/>
    </xf>
    <xf numFmtId="0" fontId="15" fillId="2" borderId="8" xfId="3" applyFill="1" applyBorder="1" applyAlignment="1">
      <alignment horizontal="right" vertical="top" wrapText="1"/>
    </xf>
    <xf numFmtId="0" fontId="0" fillId="2" borderId="9" xfId="0" applyFill="1" applyBorder="1"/>
    <xf numFmtId="0" fontId="15" fillId="2" borderId="6" xfId="3" applyFill="1" applyBorder="1" applyAlignment="1">
      <alignment horizontal="left" vertical="center"/>
    </xf>
    <xf numFmtId="1" fontId="14" fillId="2" borderId="0" xfId="4" applyNumberFormat="1" applyFont="1" applyFill="1" applyBorder="1">
      <alignment vertical="center"/>
    </xf>
    <xf numFmtId="165" fontId="15" fillId="2" borderId="0" xfId="3" applyNumberFormat="1" applyFill="1" applyBorder="1" applyAlignment="1">
      <alignment horizontal="right" vertical="top" wrapText="1"/>
    </xf>
    <xf numFmtId="165" fontId="0" fillId="2" borderId="0" xfId="0" applyNumberFormat="1" applyFill="1" applyAlignment="1">
      <alignment horizontal="right"/>
    </xf>
    <xf numFmtId="0" fontId="21" fillId="0" borderId="0" xfId="1" quotePrefix="1" applyFont="1" applyAlignment="1">
      <alignment horizontal="left"/>
    </xf>
    <xf numFmtId="0" fontId="9" fillId="0" borderId="0" xfId="2" quotePrefix="1">
      <alignment horizontal="left"/>
    </xf>
    <xf numFmtId="1" fontId="14" fillId="0" borderId="2" xfId="5"/>
    <xf numFmtId="0" fontId="9" fillId="2" borderId="0" xfId="2" quotePrefix="1" applyFill="1">
      <alignment horizontal="left"/>
    </xf>
    <xf numFmtId="1" fontId="14" fillId="0" borderId="2" xfId="5" quotePrefix="1" applyAlignment="1">
      <alignment horizontal="left"/>
    </xf>
    <xf numFmtId="1" fontId="14" fillId="2" borderId="2" xfId="5" quotePrefix="1" applyFill="1" applyAlignment="1">
      <alignment horizontal="left"/>
    </xf>
    <xf numFmtId="0" fontId="15" fillId="0" borderId="4" xfId="3" applyBorder="1" applyAlignment="1">
      <alignment horizontal="right" vertical="top"/>
    </xf>
    <xf numFmtId="0" fontId="15" fillId="0" borderId="6" xfId="3" quotePrefix="1" applyBorder="1" applyAlignment="1">
      <alignment horizontal="left"/>
    </xf>
    <xf numFmtId="1" fontId="14" fillId="0" borderId="0" xfId="5" applyBorder="1"/>
    <xf numFmtId="1" fontId="14" fillId="2" borderId="4" xfId="4" applyNumberFormat="1" applyFont="1" applyFill="1" applyBorder="1">
      <alignment vertical="center"/>
    </xf>
    <xf numFmtId="0" fontId="15" fillId="2" borderId="8" xfId="3" quotePrefix="1" applyFill="1" applyBorder="1" applyAlignment="1">
      <alignment horizontal="right" vertical="top"/>
    </xf>
    <xf numFmtId="0" fontId="15" fillId="0" borderId="6" xfId="3" applyBorder="1" applyAlignment="1">
      <alignment horizontal="left"/>
    </xf>
    <xf numFmtId="0" fontId="15" fillId="2" borderId="2" xfId="3" applyFill="1" applyBorder="1" applyAlignment="1">
      <alignment horizontal="right" vertical="top" wrapText="1"/>
    </xf>
    <xf numFmtId="0" fontId="13" fillId="2" borderId="0" xfId="7" applyFill="1"/>
    <xf numFmtId="0" fontId="12" fillId="2" borderId="0" xfId="7" applyFont="1" applyFill="1" applyAlignment="1">
      <alignment horizontal="left"/>
    </xf>
    <xf numFmtId="0" fontId="12" fillId="2" borderId="0" xfId="7" applyFont="1" applyFill="1" applyAlignment="1">
      <alignment horizontal="center"/>
    </xf>
    <xf numFmtId="0" fontId="15" fillId="2" borderId="8" xfId="3" applyFill="1" applyBorder="1" applyAlignment="1">
      <alignment horizontal="center" vertical="top" wrapText="1"/>
    </xf>
    <xf numFmtId="0" fontId="5" fillId="2" borderId="9" xfId="0" applyFont="1" applyFill="1" applyBorder="1"/>
    <xf numFmtId="0" fontId="5" fillId="2" borderId="3" xfId="3" applyFont="1" applyFill="1" applyBorder="1" applyAlignment="1">
      <alignment horizontal="right" vertical="center" wrapText="1"/>
    </xf>
    <xf numFmtId="0" fontId="5" fillId="2" borderId="3" xfId="3" applyFont="1" applyFill="1" applyBorder="1" applyAlignment="1">
      <alignment horizontal="right" vertical="top" wrapText="1"/>
    </xf>
    <xf numFmtId="0" fontId="5" fillId="2" borderId="10" xfId="3" applyFont="1" applyFill="1" applyBorder="1" applyAlignment="1">
      <alignment horizontal="right" vertical="top" wrapText="1"/>
    </xf>
    <xf numFmtId="0" fontId="5" fillId="2" borderId="5" xfId="3" applyFont="1" applyFill="1" applyBorder="1" applyAlignment="1">
      <alignment horizontal="right" vertical="center" wrapText="1"/>
    </xf>
    <xf numFmtId="0" fontId="5" fillId="2" borderId="5" xfId="3" applyFont="1" applyFill="1" applyBorder="1" applyAlignment="1">
      <alignment horizontal="right" vertical="top" wrapText="1"/>
    </xf>
    <xf numFmtId="0" fontId="5" fillId="2" borderId="7" xfId="3" applyFont="1" applyFill="1" applyBorder="1" applyAlignment="1">
      <alignment horizontal="right" vertical="top" wrapText="1"/>
    </xf>
    <xf numFmtId="3" fontId="5" fillId="2" borderId="0" xfId="3" applyNumberFormat="1" applyFont="1" applyFill="1" applyBorder="1" applyAlignment="1">
      <alignment horizontal="right" vertical="top" wrapText="1"/>
    </xf>
    <xf numFmtId="3" fontId="5" fillId="2" borderId="4" xfId="3" applyNumberFormat="1" applyFont="1" applyFill="1" applyBorder="1" applyAlignment="1">
      <alignment horizontal="right" vertical="center" wrapText="1"/>
    </xf>
    <xf numFmtId="0" fontId="9" fillId="2" borderId="0" xfId="2" applyFill="1">
      <alignment horizontal="left"/>
    </xf>
    <xf numFmtId="166" fontId="0" fillId="3" borderId="2" xfId="0" applyNumberFormat="1" applyBorder="1"/>
    <xf numFmtId="166" fontId="0" fillId="3" borderId="0" xfId="0" applyNumberFormat="1"/>
    <xf numFmtId="0" fontId="0" fillId="2" borderId="16" xfId="0" applyFill="1" applyBorder="1" applyAlignment="1">
      <alignment vertical="top"/>
    </xf>
    <xf numFmtId="1" fontId="14" fillId="2" borderId="12" xfId="5" applyFill="1" applyBorder="1"/>
    <xf numFmtId="0" fontId="10" fillId="2" borderId="12" xfId="4" applyFill="1" applyBorder="1">
      <alignment vertical="center"/>
    </xf>
    <xf numFmtId="3" fontId="10" fillId="2" borderId="16" xfId="4" applyNumberFormat="1" applyFill="1" applyBorder="1">
      <alignment vertical="center"/>
    </xf>
    <xf numFmtId="3" fontId="10" fillId="2" borderId="17" xfId="4" applyNumberFormat="1" applyFill="1" applyBorder="1">
      <alignment vertical="center"/>
    </xf>
    <xf numFmtId="3" fontId="14" fillId="2" borderId="17" xfId="5" applyNumberFormat="1" applyFill="1" applyBorder="1"/>
    <xf numFmtId="0" fontId="15" fillId="2" borderId="18" xfId="3" applyFill="1" applyBorder="1" applyAlignment="1"/>
    <xf numFmtId="0" fontId="15" fillId="2" borderId="19" xfId="3" applyFill="1" applyBorder="1" applyAlignment="1"/>
    <xf numFmtId="3" fontId="14" fillId="2" borderId="18" xfId="5" applyNumberFormat="1" applyFill="1" applyBorder="1"/>
    <xf numFmtId="1" fontId="14" fillId="2" borderId="17" xfId="5" quotePrefix="1" applyFill="1" applyBorder="1" applyAlignment="1">
      <alignment horizontal="left"/>
    </xf>
    <xf numFmtId="0" fontId="15" fillId="2" borderId="16" xfId="3" applyFill="1" applyBorder="1" applyAlignment="1">
      <alignment horizontal="right" vertical="top" wrapText="1"/>
    </xf>
    <xf numFmtId="0" fontId="15" fillId="2" borderId="17" xfId="3" applyFill="1" applyBorder="1" applyAlignment="1">
      <alignment horizontal="right" vertical="center" wrapText="1"/>
    </xf>
    <xf numFmtId="0" fontId="15" fillId="2" borderId="17" xfId="3" applyFill="1" applyBorder="1" applyAlignment="1">
      <alignment horizontal="right" vertical="top" wrapText="1"/>
    </xf>
    <xf numFmtId="1" fontId="14" fillId="2" borderId="17" xfId="5" applyFill="1" applyBorder="1"/>
    <xf numFmtId="0" fontId="10" fillId="2" borderId="17" xfId="4" applyFill="1" applyBorder="1">
      <alignment vertical="center"/>
    </xf>
    <xf numFmtId="0" fontId="0" fillId="2" borderId="16" xfId="0" applyFill="1" applyBorder="1"/>
    <xf numFmtId="0" fontId="15" fillId="2" borderId="16" xfId="3" applyFill="1" applyBorder="1" applyAlignment="1">
      <alignment horizontal="right" vertical="center" wrapText="1"/>
    </xf>
    <xf numFmtId="0" fontId="15" fillId="2" borderId="22" xfId="3" applyFill="1" applyBorder="1" applyAlignment="1">
      <alignment horizontal="right" vertical="top" wrapText="1"/>
    </xf>
    <xf numFmtId="0" fontId="15" fillId="2" borderId="18" xfId="3" applyFill="1" applyBorder="1" applyAlignment="1">
      <alignment horizontal="right" vertical="top" wrapText="1"/>
    </xf>
    <xf numFmtId="3" fontId="14" fillId="2" borderId="2" xfId="5" applyNumberFormat="1" applyFill="1"/>
    <xf numFmtId="0" fontId="21" fillId="3" borderId="0" xfId="1" quotePrefix="1" applyFont="1" applyFill="1" applyAlignment="1">
      <alignment horizontal="left"/>
    </xf>
    <xf numFmtId="0" fontId="9" fillId="3" borderId="0" xfId="2" quotePrefix="1" applyFill="1">
      <alignment horizontal="left"/>
    </xf>
    <xf numFmtId="0" fontId="15" fillId="3" borderId="0" xfId="0" applyFont="1"/>
    <xf numFmtId="0" fontId="9" fillId="3" borderId="0" xfId="2" applyFill="1">
      <alignment horizontal="left"/>
    </xf>
    <xf numFmtId="0" fontId="15" fillId="3" borderId="23" xfId="3" applyFill="1" applyBorder="1" applyAlignment="1">
      <alignment horizontal="center" vertical="center"/>
    </xf>
    <xf numFmtId="0" fontId="15" fillId="3" borderId="17" xfId="3" applyFill="1" applyBorder="1">
      <alignment horizontal="right" vertical="center"/>
    </xf>
    <xf numFmtId="0" fontId="15" fillId="3" borderId="2" xfId="3" applyFill="1" applyBorder="1">
      <alignment horizontal="right" vertical="center"/>
    </xf>
    <xf numFmtId="0" fontId="15" fillId="3" borderId="5" xfId="3" applyFill="1" applyBorder="1">
      <alignment horizontal="right" vertical="center"/>
    </xf>
    <xf numFmtId="0" fontId="10" fillId="3" borderId="2" xfId="4" applyFill="1" applyAlignment="1">
      <alignment horizontal="left" vertical="center"/>
    </xf>
    <xf numFmtId="3" fontId="10" fillId="3" borderId="2" xfId="4" applyNumberFormat="1" applyFill="1">
      <alignment vertical="center"/>
    </xf>
    <xf numFmtId="0" fontId="15" fillId="3" borderId="0" xfId="3" applyFill="1" applyBorder="1">
      <alignment horizontal="right" vertical="center"/>
    </xf>
    <xf numFmtId="0" fontId="15" fillId="3" borderId="7" xfId="3" applyFill="1" applyBorder="1">
      <alignment horizontal="right" vertical="center"/>
    </xf>
    <xf numFmtId="3" fontId="10" fillId="3" borderId="0" xfId="4" applyNumberFormat="1" applyFill="1" applyBorder="1">
      <alignment vertical="center"/>
    </xf>
    <xf numFmtId="0" fontId="15" fillId="3" borderId="9" xfId="0" applyFont="1" applyBorder="1"/>
    <xf numFmtId="0" fontId="15" fillId="3" borderId="6" xfId="3" applyFill="1" applyBorder="1" applyAlignment="1"/>
    <xf numFmtId="0" fontId="15" fillId="3" borderId="5" xfId="3" applyFill="1" applyBorder="1" applyAlignment="1">
      <alignment horizontal="right" vertical="top" wrapText="1"/>
    </xf>
    <xf numFmtId="0" fontId="15" fillId="3" borderId="7" xfId="3" applyFill="1" applyBorder="1" applyAlignment="1">
      <alignment horizontal="right" vertical="top" wrapText="1"/>
    </xf>
    <xf numFmtId="0" fontId="14" fillId="2" borderId="17" xfId="3" applyFont="1" applyFill="1" applyBorder="1" applyAlignment="1">
      <alignment horizontal="right" vertical="center" wrapText="1"/>
    </xf>
    <xf numFmtId="0" fontId="5" fillId="0" borderId="0" xfId="4" quotePrefix="1" applyFont="1" applyBorder="1" applyAlignment="1">
      <alignment horizontal="left" vertical="center"/>
    </xf>
    <xf numFmtId="0" fontId="5" fillId="0" borderId="0" xfId="4" applyFont="1" applyBorder="1">
      <alignment vertical="center"/>
    </xf>
    <xf numFmtId="0" fontId="5" fillId="0" borderId="9" xfId="4" quotePrefix="1" applyFont="1" applyBorder="1" applyAlignment="1">
      <alignment horizontal="left" vertical="center"/>
    </xf>
    <xf numFmtId="0" fontId="5" fillId="0" borderId="2" xfId="4" applyFont="1">
      <alignment vertical="center"/>
    </xf>
    <xf numFmtId="0" fontId="14" fillId="3" borderId="0" xfId="0" applyFont="1" applyAlignment="1">
      <alignment horizontal="right"/>
    </xf>
    <xf numFmtId="0" fontId="5" fillId="3" borderId="0" xfId="0" applyFont="1"/>
    <xf numFmtId="166" fontId="5" fillId="0" borderId="3" xfId="0" applyNumberFormat="1" applyFont="1" applyFill="1" applyBorder="1"/>
    <xf numFmtId="3" fontId="0" fillId="3" borderId="0" xfId="0" applyNumberFormat="1"/>
    <xf numFmtId="3" fontId="0" fillId="3" borderId="18" xfId="0" applyNumberFormat="1" applyBorder="1"/>
    <xf numFmtId="3" fontId="0" fillId="3" borderId="26" xfId="0" applyNumberFormat="1" applyBorder="1"/>
    <xf numFmtId="3" fontId="14" fillId="3" borderId="18" xfId="0" applyNumberFormat="1" applyFont="1" applyBorder="1"/>
    <xf numFmtId="3" fontId="14" fillId="3" borderId="26" xfId="0" applyNumberFormat="1" applyFont="1" applyBorder="1"/>
    <xf numFmtId="3" fontId="14" fillId="3" borderId="0" xfId="0" applyNumberFormat="1" applyFont="1"/>
    <xf numFmtId="3" fontId="14" fillId="2" borderId="17" xfId="3" applyNumberFormat="1" applyFont="1" applyFill="1" applyBorder="1" applyAlignment="1">
      <alignment horizontal="right" vertical="top" wrapText="1"/>
    </xf>
    <xf numFmtId="1" fontId="5" fillId="2" borderId="2" xfId="5" applyFont="1" applyFill="1"/>
    <xf numFmtId="0" fontId="21" fillId="3" borderId="0" xfId="1" applyFont="1" applyFill="1"/>
    <xf numFmtId="0" fontId="14" fillId="3" borderId="13" xfId="0" applyFont="1" applyBorder="1"/>
    <xf numFmtId="0" fontId="23" fillId="3" borderId="0" xfId="8" applyFont="1" applyFill="1" applyAlignment="1" applyProtection="1"/>
    <xf numFmtId="0" fontId="0" fillId="0" borderId="0" xfId="0" applyFill="1"/>
    <xf numFmtId="0" fontId="14" fillId="2" borderId="17" xfId="3" applyFont="1" applyFill="1" applyBorder="1" applyAlignment="1">
      <alignment vertical="top" wrapText="1"/>
    </xf>
    <xf numFmtId="0" fontId="14" fillId="2" borderId="18" xfId="3" applyFont="1" applyFill="1" applyBorder="1" applyAlignment="1">
      <alignment vertical="top" wrapText="1"/>
    </xf>
    <xf numFmtId="166" fontId="0" fillId="3" borderId="10" xfId="0" applyNumberFormat="1" applyBorder="1" applyAlignment="1">
      <alignment horizontal="right"/>
    </xf>
    <xf numFmtId="166" fontId="0" fillId="3" borderId="8" xfId="0" applyNumberFormat="1" applyBorder="1" applyAlignment="1">
      <alignment horizontal="right"/>
    </xf>
    <xf numFmtId="166" fontId="0" fillId="3" borderId="0" xfId="0" applyNumberFormat="1" applyAlignment="1">
      <alignment horizontal="right"/>
    </xf>
    <xf numFmtId="166" fontId="14" fillId="0" borderId="2" xfId="0" applyNumberFormat="1" applyFont="1" applyFill="1" applyBorder="1" applyAlignment="1">
      <alignment horizontal="right"/>
    </xf>
    <xf numFmtId="166" fontId="14" fillId="0" borderId="4" xfId="0" applyNumberFormat="1" applyFont="1" applyFill="1" applyBorder="1" applyAlignment="1">
      <alignment horizontal="right"/>
    </xf>
    <xf numFmtId="166" fontId="14" fillId="0" borderId="0" xfId="0" applyNumberFormat="1" applyFont="1" applyFill="1" applyAlignment="1">
      <alignment horizontal="right"/>
    </xf>
    <xf numFmtId="166" fontId="0" fillId="3" borderId="4" xfId="0" applyNumberFormat="1" applyBorder="1" applyAlignment="1">
      <alignment horizontal="right"/>
    </xf>
    <xf numFmtId="166" fontId="5" fillId="3" borderId="8" xfId="0" applyNumberFormat="1" applyFont="1" applyBorder="1" applyAlignment="1">
      <alignment horizontal="right"/>
    </xf>
    <xf numFmtId="166" fontId="5" fillId="3" borderId="4" xfId="0" applyNumberFormat="1" applyFont="1" applyBorder="1" applyAlignment="1">
      <alignment horizontal="right"/>
    </xf>
    <xf numFmtId="166" fontId="5" fillId="0" borderId="4" xfId="0" applyNumberFormat="1" applyFont="1" applyFill="1" applyBorder="1" applyAlignment="1">
      <alignment horizontal="right"/>
    </xf>
    <xf numFmtId="169" fontId="0" fillId="2" borderId="0" xfId="0" applyNumberFormat="1" applyFill="1"/>
    <xf numFmtId="170" fontId="14" fillId="2" borderId="0" xfId="0" applyNumberFormat="1" applyFont="1" applyFill="1"/>
    <xf numFmtId="170" fontId="0" fillId="2" borderId="0" xfId="0" applyNumberFormat="1" applyFill="1"/>
    <xf numFmtId="171" fontId="14" fillId="2" borderId="0" xfId="11" applyNumberFormat="1" applyFont="1" applyFill="1" applyBorder="1"/>
    <xf numFmtId="171" fontId="0" fillId="2" borderId="0" xfId="11" applyNumberFormat="1" applyFont="1" applyFill="1" applyBorder="1"/>
    <xf numFmtId="0" fontId="13" fillId="2" borderId="0" xfId="7" quotePrefix="1" applyFill="1" applyAlignment="1">
      <alignment horizontal="left"/>
    </xf>
    <xf numFmtId="0" fontId="13" fillId="2" borderId="0" xfId="7" applyFill="1" applyAlignment="1">
      <alignment horizontal="left"/>
    </xf>
    <xf numFmtId="0" fontId="5" fillId="0" borderId="2" xfId="4" applyFont="1" applyAlignment="1">
      <alignment horizontal="left" vertical="center"/>
    </xf>
    <xf numFmtId="0" fontId="15" fillId="2" borderId="6" xfId="3" applyFill="1" applyBorder="1" applyAlignment="1">
      <alignment horizontal="left"/>
    </xf>
    <xf numFmtId="0" fontId="15" fillId="2" borderId="20" xfId="3" applyFill="1" applyBorder="1" applyAlignment="1">
      <alignment horizontal="left"/>
    </xf>
    <xf numFmtId="0" fontId="0" fillId="2" borderId="28" xfId="0" applyFill="1" applyBorder="1" applyAlignment="1">
      <alignment vertical="top"/>
    </xf>
    <xf numFmtId="0" fontId="15" fillId="2" borderId="27" xfId="3" applyFill="1" applyBorder="1" applyAlignment="1"/>
    <xf numFmtId="3" fontId="13" fillId="2" borderId="0" xfId="7" applyNumberFormat="1" applyFill="1"/>
    <xf numFmtId="0" fontId="14" fillId="0" borderId="0" xfId="0" applyFont="1" applyFill="1"/>
    <xf numFmtId="3" fontId="0" fillId="3" borderId="22" xfId="0" applyNumberFormat="1" applyBorder="1"/>
    <xf numFmtId="166" fontId="14" fillId="0" borderId="8" xfId="0" applyNumberFormat="1" applyFont="1" applyFill="1" applyBorder="1" applyAlignment="1">
      <alignment horizontal="right"/>
    </xf>
    <xf numFmtId="0" fontId="5" fillId="3" borderId="19" xfId="0" applyFont="1" applyBorder="1" applyAlignment="1">
      <alignment horizontal="right" textRotation="90" wrapText="1"/>
    </xf>
    <xf numFmtId="0" fontId="5" fillId="3" borderId="27" xfId="0" applyFont="1" applyBorder="1" applyAlignment="1">
      <alignment horizontal="right" textRotation="90" wrapText="1"/>
    </xf>
    <xf numFmtId="0" fontId="5" fillId="3" borderId="30" xfId="0" applyFont="1" applyBorder="1" applyAlignment="1">
      <alignment horizontal="right" textRotation="90" wrapText="1"/>
    </xf>
    <xf numFmtId="0" fontId="14" fillId="3" borderId="31" xfId="0" applyFont="1" applyBorder="1"/>
    <xf numFmtId="0" fontId="5" fillId="3" borderId="12" xfId="0" applyFont="1" applyBorder="1"/>
    <xf numFmtId="168" fontId="35" fillId="3" borderId="0" xfId="11" applyNumberFormat="1" applyFont="1" applyFill="1"/>
    <xf numFmtId="0" fontId="36" fillId="2" borderId="0" xfId="7" applyFont="1" applyFill="1" applyAlignment="1">
      <alignment horizontal="left"/>
    </xf>
    <xf numFmtId="1" fontId="14" fillId="2" borderId="26" xfId="5" applyFill="1" applyBorder="1"/>
    <xf numFmtId="0" fontId="10" fillId="2" borderId="26" xfId="4" applyFill="1" applyBorder="1">
      <alignment vertical="center"/>
    </xf>
    <xf numFmtId="1" fontId="14" fillId="2" borderId="26" xfId="5" quotePrefix="1" applyFill="1" applyBorder="1" applyAlignment="1">
      <alignment horizontal="left"/>
    </xf>
    <xf numFmtId="0" fontId="5" fillId="3" borderId="26" xfId="0" applyFont="1" applyBorder="1"/>
    <xf numFmtId="0" fontId="14" fillId="3" borderId="26" xfId="0" applyFont="1" applyBorder="1"/>
    <xf numFmtId="168" fontId="14" fillId="2" borderId="17" xfId="11" applyNumberFormat="1" applyFont="1" applyFill="1" applyBorder="1" applyAlignment="1">
      <alignment horizontal="right" vertical="top" wrapText="1"/>
    </xf>
    <xf numFmtId="169" fontId="0" fillId="3" borderId="0" xfId="0" applyNumberFormat="1"/>
    <xf numFmtId="3" fontId="10" fillId="0" borderId="16" xfId="4" applyNumberFormat="1" applyBorder="1">
      <alignment vertical="center"/>
    </xf>
    <xf numFmtId="3" fontId="10" fillId="0" borderId="17" xfId="4" applyNumberFormat="1" applyBorder="1">
      <alignment vertical="center"/>
    </xf>
    <xf numFmtId="167" fontId="0" fillId="0" borderId="0" xfId="0" applyNumberFormat="1" applyFill="1"/>
    <xf numFmtId="167" fontId="14" fillId="2" borderId="17" xfId="3" applyNumberFormat="1" applyFont="1" applyFill="1" applyBorder="1" applyAlignment="1">
      <alignment horizontal="right" vertical="center" wrapText="1"/>
    </xf>
    <xf numFmtId="167" fontId="14" fillId="2" borderId="17" xfId="3" applyNumberFormat="1" applyFont="1" applyFill="1" applyBorder="1" applyAlignment="1">
      <alignment horizontal="right" vertical="top" wrapText="1"/>
    </xf>
    <xf numFmtId="167" fontId="14" fillId="2" borderId="18" xfId="3" applyNumberFormat="1" applyFont="1" applyFill="1" applyBorder="1" applyAlignment="1">
      <alignment horizontal="right" vertical="top" wrapText="1"/>
    </xf>
    <xf numFmtId="3" fontId="10" fillId="0" borderId="0" xfId="4" applyNumberFormat="1" applyBorder="1">
      <alignment vertical="center"/>
    </xf>
    <xf numFmtId="3" fontId="0" fillId="0" borderId="22" xfId="0" applyNumberFormat="1" applyFill="1" applyBorder="1"/>
    <xf numFmtId="3" fontId="0" fillId="0" borderId="18" xfId="0" applyNumberFormat="1" applyFill="1" applyBorder="1"/>
    <xf numFmtId="3" fontId="0" fillId="0" borderId="0" xfId="0" applyNumberFormat="1" applyFill="1"/>
    <xf numFmtId="3" fontId="10" fillId="3" borderId="4" xfId="4" applyNumberFormat="1" applyFill="1" applyBorder="1">
      <alignment vertical="center"/>
    </xf>
    <xf numFmtId="0" fontId="11" fillId="2" borderId="0" xfId="7" applyFont="1" applyFill="1" applyAlignment="1">
      <alignment horizontal="left"/>
    </xf>
    <xf numFmtId="0" fontId="5" fillId="3" borderId="2" xfId="4" quotePrefix="1" applyFont="1" applyFill="1" applyAlignment="1">
      <alignment horizontal="left" vertical="center"/>
    </xf>
    <xf numFmtId="0" fontId="13" fillId="2" borderId="0" xfId="7" applyFill="1" applyAlignment="1">
      <alignment wrapText="1"/>
    </xf>
    <xf numFmtId="0" fontId="5" fillId="3" borderId="0" xfId="4" quotePrefix="1" applyFont="1" applyFill="1" applyBorder="1" applyAlignment="1">
      <alignment horizontal="left" vertical="center"/>
    </xf>
    <xf numFmtId="0" fontId="5" fillId="4" borderId="0" xfId="0" applyFont="1" applyFill="1"/>
    <xf numFmtId="0" fontId="0" fillId="4" borderId="0" xfId="0" applyFill="1"/>
    <xf numFmtId="0" fontId="5" fillId="3" borderId="0" xfId="0" applyFont="1" applyAlignment="1">
      <alignment horizontal="center"/>
    </xf>
    <xf numFmtId="0" fontId="15" fillId="3" borderId="4" xfId="0" applyFont="1" applyBorder="1" applyAlignment="1">
      <alignment horizontal="right" vertical="top"/>
    </xf>
    <xf numFmtId="170" fontId="5" fillId="3" borderId="0" xfId="0" applyNumberFormat="1" applyFont="1"/>
    <xf numFmtId="0" fontId="5" fillId="0" borderId="2" xfId="4" quotePrefix="1" applyFont="1" applyAlignment="1">
      <alignment horizontal="left" vertical="center"/>
    </xf>
    <xf numFmtId="166" fontId="5" fillId="0" borderId="8" xfId="0" applyNumberFormat="1" applyFont="1" applyFill="1" applyBorder="1"/>
    <xf numFmtId="166" fontId="5" fillId="0" borderId="3" xfId="0" applyNumberFormat="1" applyFont="1" applyFill="1" applyBorder="1" applyAlignment="1">
      <alignment horizontal="right"/>
    </xf>
    <xf numFmtId="166" fontId="5" fillId="0" borderId="4" xfId="0" applyNumberFormat="1" applyFont="1" applyFill="1" applyBorder="1"/>
    <xf numFmtId="165" fontId="5" fillId="3" borderId="0" xfId="0" applyNumberFormat="1" applyFont="1"/>
    <xf numFmtId="0" fontId="5" fillId="2" borderId="0" xfId="0" applyFont="1" applyFill="1"/>
    <xf numFmtId="0" fontId="5" fillId="2" borderId="11" xfId="0" applyFont="1" applyFill="1" applyBorder="1"/>
    <xf numFmtId="0" fontId="5" fillId="2" borderId="0" xfId="0" applyFont="1" applyFill="1" applyAlignment="1">
      <alignment vertical="center" wrapText="1"/>
    </xf>
    <xf numFmtId="1" fontId="5" fillId="2" borderId="2" xfId="4" applyNumberFormat="1" applyFont="1" applyFill="1">
      <alignment vertical="center"/>
    </xf>
    <xf numFmtId="1" fontId="5" fillId="2" borderId="4" xfId="4" applyNumberFormat="1" applyFont="1" applyFill="1" applyBorder="1">
      <alignment vertical="center"/>
    </xf>
    <xf numFmtId="1" fontId="5" fillId="2" borderId="0" xfId="4" applyNumberFormat="1" applyFont="1" applyFill="1" applyBorder="1">
      <alignment vertical="center"/>
    </xf>
    <xf numFmtId="0" fontId="5" fillId="2" borderId="2" xfId="4" applyFont="1" applyFill="1">
      <alignment vertical="center"/>
    </xf>
    <xf numFmtId="170" fontId="5" fillId="2" borderId="0" xfId="0" applyNumberFormat="1" applyFont="1" applyFill="1"/>
    <xf numFmtId="171" fontId="5" fillId="2" borderId="0" xfId="11" applyNumberFormat="1" applyFont="1" applyFill="1" applyBorder="1"/>
    <xf numFmtId="0" fontId="5" fillId="2" borderId="16" xfId="3" applyFont="1" applyFill="1" applyBorder="1" applyAlignment="1">
      <alignment horizontal="right"/>
    </xf>
    <xf numFmtId="0" fontId="5" fillId="2" borderId="20" xfId="3" applyFont="1" applyFill="1" applyBorder="1" applyAlignment="1">
      <alignment horizontal="right"/>
    </xf>
    <xf numFmtId="0" fontId="5" fillId="2" borderId="0" xfId="3" applyFont="1" applyFill="1" applyBorder="1">
      <alignment horizontal="right" vertical="center"/>
    </xf>
    <xf numFmtId="0" fontId="5" fillId="2" borderId="21" xfId="3" applyFont="1" applyFill="1" applyBorder="1">
      <alignment horizontal="right" vertical="center"/>
    </xf>
    <xf numFmtId="0" fontId="5" fillId="2" borderId="12" xfId="4" applyFont="1" applyFill="1" applyBorder="1">
      <alignment vertical="center"/>
    </xf>
    <xf numFmtId="3" fontId="5" fillId="2" borderId="16" xfId="5" applyNumberFormat="1" applyFont="1" applyFill="1" applyBorder="1"/>
    <xf numFmtId="3" fontId="5" fillId="2" borderId="22" xfId="5" applyNumberFormat="1" applyFont="1" applyFill="1" applyBorder="1"/>
    <xf numFmtId="3" fontId="5" fillId="2" borderId="17" xfId="5" applyNumberFormat="1" applyFont="1" applyFill="1" applyBorder="1"/>
    <xf numFmtId="3" fontId="5" fillId="2" borderId="18" xfId="5" applyNumberFormat="1" applyFont="1" applyFill="1" applyBorder="1"/>
    <xf numFmtId="0" fontId="5" fillId="2" borderId="0" xfId="0" applyFont="1" applyFill="1" applyAlignment="1">
      <alignment horizontal="right"/>
    </xf>
    <xf numFmtId="167" fontId="5" fillId="2" borderId="16" xfId="3" applyNumberFormat="1" applyFont="1" applyFill="1" applyBorder="1" applyAlignment="1">
      <alignment horizontal="right" vertical="center" wrapText="1"/>
    </xf>
    <xf numFmtId="167" fontId="5" fillId="0" borderId="16" xfId="3" applyNumberFormat="1" applyFont="1" applyBorder="1" applyAlignment="1">
      <alignment horizontal="right" vertical="top" wrapText="1"/>
    </xf>
    <xf numFmtId="167" fontId="5" fillId="0" borderId="22" xfId="3" applyNumberFormat="1" applyFont="1" applyBorder="1" applyAlignment="1">
      <alignment horizontal="right" vertical="top" wrapText="1"/>
    </xf>
    <xf numFmtId="168" fontId="5" fillId="2" borderId="0" xfId="11" applyNumberFormat="1" applyFont="1" applyFill="1" applyBorder="1" applyAlignment="1">
      <alignment horizontal="right"/>
    </xf>
    <xf numFmtId="167" fontId="5" fillId="2" borderId="17" xfId="3" applyNumberFormat="1" applyFont="1" applyFill="1" applyBorder="1" applyAlignment="1">
      <alignment horizontal="right" vertical="center" wrapText="1"/>
    </xf>
    <xf numFmtId="167" fontId="5" fillId="0" borderId="17" xfId="3" applyNumberFormat="1" applyFont="1" applyBorder="1" applyAlignment="1">
      <alignment horizontal="right" vertical="top" wrapText="1"/>
    </xf>
    <xf numFmtId="167" fontId="5" fillId="0" borderId="18" xfId="3" applyNumberFormat="1" applyFont="1" applyBorder="1" applyAlignment="1">
      <alignment horizontal="right" vertical="top" wrapText="1"/>
    </xf>
    <xf numFmtId="167" fontId="5" fillId="0" borderId="17" xfId="0" applyNumberFormat="1" applyFont="1" applyFill="1" applyBorder="1"/>
    <xf numFmtId="167" fontId="5" fillId="0" borderId="18" xfId="0" applyNumberFormat="1" applyFont="1" applyFill="1" applyBorder="1" applyAlignment="1">
      <alignment horizontal="right"/>
    </xf>
    <xf numFmtId="167" fontId="5" fillId="0" borderId="17" xfId="0" applyNumberFormat="1" applyFont="1" applyFill="1" applyBorder="1" applyAlignment="1">
      <alignment horizontal="right"/>
    </xf>
    <xf numFmtId="168" fontId="5" fillId="2" borderId="0" xfId="11" applyNumberFormat="1" applyFont="1" applyFill="1" applyBorder="1"/>
    <xf numFmtId="0" fontId="5" fillId="2" borderId="16" xfId="4" applyFont="1" applyFill="1" applyBorder="1">
      <alignment vertical="center"/>
    </xf>
    <xf numFmtId="0" fontId="5" fillId="2" borderId="16" xfId="3" applyFont="1" applyFill="1" applyBorder="1" applyAlignment="1">
      <alignment horizontal="right" vertical="center" wrapText="1"/>
    </xf>
    <xf numFmtId="0" fontId="5" fillId="0" borderId="16" xfId="3" applyFont="1" applyBorder="1" applyAlignment="1">
      <alignment vertical="top" wrapText="1"/>
    </xf>
    <xf numFmtId="0" fontId="5" fillId="0" borderId="22" xfId="3" applyFont="1" applyBorder="1" applyAlignment="1">
      <alignment vertical="top" wrapText="1"/>
    </xf>
    <xf numFmtId="0" fontId="5" fillId="2" borderId="17" xfId="4" applyFont="1" applyFill="1" applyBorder="1">
      <alignment vertical="center"/>
    </xf>
    <xf numFmtId="0" fontId="5" fillId="2" borderId="17" xfId="3" applyFont="1" applyFill="1" applyBorder="1" applyAlignment="1">
      <alignment horizontal="right" vertical="center" wrapText="1"/>
    </xf>
    <xf numFmtId="0" fontId="5" fillId="0" borderId="17" xfId="3" applyFont="1" applyBorder="1" applyAlignment="1">
      <alignment vertical="top" wrapText="1"/>
    </xf>
    <xf numFmtId="0" fontId="5" fillId="0" borderId="18" xfId="3" applyFont="1" applyBorder="1" applyAlignment="1">
      <alignment vertical="top" wrapText="1"/>
    </xf>
    <xf numFmtId="3" fontId="5" fillId="2" borderId="2" xfId="3" applyNumberFormat="1" applyFont="1" applyFill="1" applyBorder="1" applyAlignment="1">
      <alignment horizontal="right" vertical="center" wrapText="1"/>
    </xf>
    <xf numFmtId="3" fontId="5" fillId="2" borderId="4" xfId="3" applyNumberFormat="1" applyFont="1" applyFill="1" applyBorder="1" applyAlignment="1">
      <alignment horizontal="right" vertical="top" wrapText="1"/>
    </xf>
    <xf numFmtId="3" fontId="5" fillId="2" borderId="2" xfId="3" applyNumberFormat="1" applyFont="1" applyFill="1" applyBorder="1" applyAlignment="1">
      <alignment horizontal="right" vertical="top" wrapText="1"/>
    </xf>
    <xf numFmtId="0" fontId="13" fillId="2" borderId="0" xfId="0" quotePrefix="1" applyFont="1" applyFill="1" applyAlignment="1">
      <alignment horizontal="left"/>
    </xf>
    <xf numFmtId="3" fontId="5" fillId="0" borderId="4" xfId="3" applyNumberFormat="1" applyFont="1" applyBorder="1" applyAlignment="1">
      <alignment horizontal="right" vertical="top" wrapText="1"/>
    </xf>
    <xf numFmtId="3" fontId="5" fillId="0" borderId="2" xfId="3" applyNumberFormat="1" applyFont="1" applyBorder="1" applyAlignment="1">
      <alignment horizontal="right" vertical="top" wrapText="1"/>
    </xf>
    <xf numFmtId="3" fontId="5" fillId="0" borderId="0" xfId="3" applyNumberFormat="1" applyFont="1" applyBorder="1" applyAlignment="1">
      <alignment horizontal="right" vertical="top" wrapText="1"/>
    </xf>
    <xf numFmtId="0" fontId="15" fillId="3" borderId="5" xfId="0" applyFont="1" applyBorder="1" applyAlignment="1">
      <alignment horizontal="right" vertical="top"/>
    </xf>
    <xf numFmtId="0" fontId="5" fillId="3" borderId="2" xfId="4" applyFont="1" applyFill="1" applyAlignment="1">
      <alignment horizontal="left" vertical="center"/>
    </xf>
    <xf numFmtId="3" fontId="5" fillId="3" borderId="8" xfId="0" applyNumberFormat="1" applyFont="1" applyBorder="1"/>
    <xf numFmtId="3" fontId="5" fillId="3" borderId="4" xfId="0" applyNumberFormat="1" applyFont="1" applyBorder="1"/>
    <xf numFmtId="3" fontId="5" fillId="3" borderId="0" xfId="0" applyNumberFormat="1" applyFont="1"/>
    <xf numFmtId="0" fontId="5" fillId="2" borderId="28" xfId="4" applyFont="1" applyFill="1" applyBorder="1">
      <alignment vertical="center"/>
    </xf>
    <xf numFmtId="0" fontId="5" fillId="2" borderId="26" xfId="4" applyFont="1" applyFill="1" applyBorder="1">
      <alignment vertical="center"/>
    </xf>
    <xf numFmtId="3" fontId="10" fillId="0" borderId="18" xfId="4" applyNumberFormat="1" applyBorder="1">
      <alignment vertical="center"/>
    </xf>
    <xf numFmtId="166" fontId="14" fillId="2" borderId="0" xfId="0" applyNumberFormat="1" applyFont="1" applyFill="1"/>
    <xf numFmtId="167" fontId="5" fillId="0" borderId="3" xfId="0" applyNumberFormat="1" applyFont="1" applyFill="1" applyBorder="1"/>
    <xf numFmtId="167" fontId="5" fillId="0" borderId="4" xfId="0" applyNumberFormat="1" applyFont="1" applyFill="1" applyBorder="1"/>
    <xf numFmtId="167" fontId="5" fillId="0" borderId="4" xfId="0" applyNumberFormat="1" applyFont="1" applyFill="1" applyBorder="1" applyAlignment="1">
      <alignment horizontal="right"/>
    </xf>
    <xf numFmtId="167" fontId="0" fillId="3" borderId="0" xfId="0" applyNumberFormat="1"/>
    <xf numFmtId="167" fontId="14" fillId="0" borderId="4" xfId="0" applyNumberFormat="1" applyFont="1" applyFill="1" applyBorder="1"/>
    <xf numFmtId="167" fontId="5" fillId="0" borderId="8" xfId="0" applyNumberFormat="1" applyFont="1" applyFill="1" applyBorder="1"/>
    <xf numFmtId="167" fontId="14" fillId="0" borderId="8" xfId="0" applyNumberFormat="1" applyFont="1" applyFill="1" applyBorder="1"/>
    <xf numFmtId="167" fontId="0" fillId="3" borderId="2" xfId="0" applyNumberFormat="1" applyBorder="1"/>
    <xf numFmtId="167" fontId="5" fillId="0" borderId="3" xfId="0" applyNumberFormat="1" applyFont="1" applyFill="1" applyBorder="1" applyAlignment="1">
      <alignment horizontal="right"/>
    </xf>
    <xf numFmtId="167" fontId="0" fillId="3" borderId="10" xfId="0" applyNumberFormat="1" applyBorder="1" applyAlignment="1">
      <alignment horizontal="right"/>
    </xf>
    <xf numFmtId="167" fontId="0" fillId="3" borderId="8" xfId="0" applyNumberFormat="1" applyBorder="1" applyAlignment="1">
      <alignment horizontal="right"/>
    </xf>
    <xf numFmtId="167" fontId="14" fillId="0" borderId="2" xfId="0" applyNumberFormat="1" applyFont="1" applyFill="1" applyBorder="1"/>
    <xf numFmtId="167" fontId="14" fillId="0" borderId="2" xfId="0" applyNumberFormat="1" applyFont="1" applyFill="1" applyBorder="1" applyAlignment="1">
      <alignment horizontal="right"/>
    </xf>
    <xf numFmtId="167" fontId="14" fillId="0" borderId="4" xfId="0" applyNumberFormat="1" applyFont="1" applyFill="1" applyBorder="1" applyAlignment="1">
      <alignment horizontal="right"/>
    </xf>
    <xf numFmtId="167" fontId="14" fillId="0" borderId="0" xfId="0" applyNumberFormat="1" applyFont="1" applyFill="1" applyAlignment="1">
      <alignment horizontal="right"/>
    </xf>
    <xf numFmtId="167" fontId="0" fillId="3" borderId="4" xfId="0" applyNumberFormat="1" applyBorder="1" applyAlignment="1">
      <alignment horizontal="right"/>
    </xf>
    <xf numFmtId="167" fontId="5" fillId="3" borderId="8" xfId="0" applyNumberFormat="1" applyFont="1" applyBorder="1" applyAlignment="1">
      <alignment horizontal="right"/>
    </xf>
    <xf numFmtId="3" fontId="5" fillId="3" borderId="4" xfId="59" applyNumberFormat="1" applyFill="1" applyBorder="1">
      <alignment vertical="center"/>
    </xf>
    <xf numFmtId="3" fontId="5" fillId="3" borderId="2" xfId="59" applyNumberFormat="1" applyFill="1">
      <alignment vertical="center"/>
    </xf>
    <xf numFmtId="3" fontId="5" fillId="3" borderId="0" xfId="59" applyNumberFormat="1" applyFill="1" applyBorder="1">
      <alignment vertical="center"/>
    </xf>
    <xf numFmtId="0" fontId="5" fillId="3" borderId="19" xfId="60" applyBorder="1" applyAlignment="1">
      <alignment horizontal="right" textRotation="90" wrapText="1"/>
    </xf>
    <xf numFmtId="0" fontId="5" fillId="3" borderId="30" xfId="60" applyBorder="1" applyAlignment="1">
      <alignment horizontal="right" textRotation="90" wrapText="1"/>
    </xf>
    <xf numFmtId="3" fontId="5" fillId="0" borderId="22" xfId="60" applyNumberFormat="1" applyFill="1" applyBorder="1"/>
    <xf numFmtId="3" fontId="5" fillId="0" borderId="0" xfId="60" applyNumberFormat="1" applyFill="1"/>
    <xf numFmtId="3" fontId="5" fillId="0" borderId="18" xfId="60" applyNumberFormat="1" applyFill="1" applyBorder="1"/>
    <xf numFmtId="3" fontId="14" fillId="3" borderId="18" xfId="60" applyNumberFormat="1" applyFont="1" applyBorder="1"/>
    <xf numFmtId="3" fontId="14" fillId="3" borderId="0" xfId="60" applyNumberFormat="1" applyFont="1"/>
    <xf numFmtId="4" fontId="0" fillId="3" borderId="0" xfId="0" applyNumberFormat="1"/>
    <xf numFmtId="0" fontId="15" fillId="2" borderId="5" xfId="3" applyFill="1" applyBorder="1" applyAlignment="1">
      <alignment horizontal="right" vertical="top"/>
    </xf>
    <xf numFmtId="0" fontId="15" fillId="2" borderId="7" xfId="3" quotePrefix="1" applyFill="1" applyBorder="1" applyAlignment="1">
      <alignment horizontal="right" vertical="top" wrapText="1"/>
    </xf>
    <xf numFmtId="0" fontId="1" fillId="0" borderId="0" xfId="61"/>
    <xf numFmtId="0" fontId="14" fillId="0" borderId="0" xfId="61" applyFont="1"/>
    <xf numFmtId="0" fontId="5" fillId="0" borderId="0" xfId="61" applyFont="1"/>
    <xf numFmtId="0" fontId="5" fillId="0" borderId="17" xfId="3" applyFont="1" applyBorder="1" applyAlignment="1">
      <alignment horizontal="right" vertical="top" wrapText="1"/>
    </xf>
    <xf numFmtId="3" fontId="5" fillId="0" borderId="18" xfId="60" applyNumberFormat="1" applyFill="1" applyBorder="1" applyAlignment="1">
      <alignment horizontal="right"/>
    </xf>
    <xf numFmtId="3" fontId="5" fillId="0" borderId="0" xfId="60" applyNumberFormat="1" applyFill="1" applyAlignment="1">
      <alignment horizontal="right"/>
    </xf>
    <xf numFmtId="3" fontId="5" fillId="0" borderId="17" xfId="4" applyNumberFormat="1" applyFont="1" applyBorder="1" applyAlignment="1">
      <alignment horizontal="right" vertical="center"/>
    </xf>
    <xf numFmtId="3" fontId="5" fillId="0" borderId="17" xfId="0" applyNumberFormat="1" applyFont="1" applyFill="1" applyBorder="1" applyAlignment="1">
      <alignment horizontal="right"/>
    </xf>
    <xf numFmtId="3" fontId="5" fillId="2" borderId="17" xfId="5" applyNumberFormat="1" applyFont="1" applyFill="1" applyBorder="1" applyAlignment="1">
      <alignment horizontal="right"/>
    </xf>
    <xf numFmtId="3" fontId="5" fillId="2" borderId="17" xfId="4" applyNumberFormat="1" applyFont="1" applyFill="1" applyBorder="1" applyAlignment="1">
      <alignment horizontal="right" vertical="center"/>
    </xf>
    <xf numFmtId="3" fontId="5" fillId="2" borderId="18" xfId="5" applyNumberFormat="1" applyFont="1" applyFill="1" applyBorder="1" applyAlignment="1">
      <alignment horizontal="right"/>
    </xf>
    <xf numFmtId="168" fontId="5" fillId="3" borderId="8" xfId="11" applyNumberFormat="1" applyFont="1" applyFill="1" applyBorder="1"/>
    <xf numFmtId="168" fontId="5" fillId="3" borderId="4" xfId="11" applyNumberFormat="1" applyFont="1" applyFill="1" applyBorder="1"/>
    <xf numFmtId="168" fontId="5" fillId="3" borderId="2" xfId="11" applyNumberFormat="1" applyFont="1" applyFill="1" applyBorder="1"/>
    <xf numFmtId="168" fontId="5" fillId="3" borderId="4" xfId="11" applyNumberFormat="1" applyFont="1" applyFill="1" applyBorder="1" applyAlignment="1">
      <alignment horizontal="right"/>
    </xf>
    <xf numFmtId="168" fontId="5" fillId="3" borderId="0" xfId="11" applyNumberFormat="1" applyFont="1" applyFill="1"/>
    <xf numFmtId="168" fontId="5" fillId="0" borderId="4" xfId="11" applyNumberFormat="1" applyFont="1" applyFill="1" applyBorder="1"/>
    <xf numFmtId="168" fontId="5" fillId="0" borderId="2" xfId="11" applyNumberFormat="1" applyFont="1" applyFill="1" applyBorder="1"/>
    <xf numFmtId="168" fontId="5" fillId="0" borderId="0" xfId="11" applyNumberFormat="1" applyFont="1" applyFill="1"/>
    <xf numFmtId="168" fontId="5" fillId="0" borderId="8" xfId="11" applyNumberFormat="1" applyFont="1" applyFill="1" applyBorder="1"/>
    <xf numFmtId="0" fontId="28" fillId="2" borderId="0" xfId="56" applyFill="1"/>
    <xf numFmtId="0" fontId="20" fillId="3" borderId="0" xfId="0" applyFont="1"/>
    <xf numFmtId="0" fontId="61" fillId="2" borderId="0" xfId="0" applyFont="1" applyFill="1"/>
    <xf numFmtId="3" fontId="61" fillId="0" borderId="0" xfId="60" applyNumberFormat="1" applyFont="1" applyFill="1" applyAlignment="1">
      <alignment horizontal="left"/>
    </xf>
    <xf numFmtId="3" fontId="5" fillId="0" borderId="4" xfId="3" applyNumberFormat="1" applyFont="1" applyBorder="1" applyAlignment="1">
      <alignment horizontal="right" vertical="center" wrapText="1"/>
    </xf>
    <xf numFmtId="3" fontId="10" fillId="0" borderId="2" xfId="4" applyNumberFormat="1">
      <alignment vertical="center"/>
    </xf>
    <xf numFmtId="0" fontId="5" fillId="0" borderId="0" xfId="61" applyFont="1" applyAlignment="1">
      <alignment horizontal="center"/>
    </xf>
    <xf numFmtId="0" fontId="1" fillId="0" borderId="0" xfId="61" applyAlignment="1">
      <alignment horizontal="center"/>
    </xf>
    <xf numFmtId="0" fontId="15" fillId="0" borderId="3" xfId="3" applyBorder="1" applyAlignment="1">
      <alignment horizontal="center" vertical="center"/>
    </xf>
    <xf numFmtId="0" fontId="15" fillId="0" borderId="10" xfId="3" applyBorder="1" applyAlignment="1">
      <alignment horizontal="center" vertical="center"/>
    </xf>
    <xf numFmtId="0" fontId="15" fillId="2" borderId="10" xfId="3" applyFill="1" applyBorder="1" applyAlignment="1">
      <alignment horizontal="center" vertical="top" wrapText="1"/>
    </xf>
    <xf numFmtId="0" fontId="15" fillId="2" borderId="14" xfId="3" applyFill="1" applyBorder="1" applyAlignment="1">
      <alignment horizontal="center" vertical="top" wrapText="1"/>
    </xf>
    <xf numFmtId="0" fontId="15" fillId="2" borderId="9" xfId="3" applyFill="1" applyBorder="1" applyAlignment="1">
      <alignment horizontal="center" vertical="top" wrapText="1"/>
    </xf>
    <xf numFmtId="0" fontId="15" fillId="2" borderId="3" xfId="3" applyFill="1" applyBorder="1" applyAlignment="1">
      <alignment horizontal="center" vertical="top" wrapText="1"/>
    </xf>
    <xf numFmtId="0" fontId="15" fillId="2" borderId="8" xfId="3" applyFill="1" applyBorder="1" applyAlignment="1">
      <alignment horizontal="center" vertical="top"/>
    </xf>
    <xf numFmtId="0" fontId="15" fillId="2" borderId="2" xfId="3" applyFill="1" applyBorder="1" applyAlignment="1">
      <alignment horizontal="center" vertical="top"/>
    </xf>
    <xf numFmtId="0" fontId="15" fillId="2" borderId="8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 vertical="top" wrapText="1"/>
    </xf>
    <xf numFmtId="0" fontId="5" fillId="2" borderId="25" xfId="0" applyFont="1" applyFill="1" applyBorder="1" applyAlignment="1">
      <alignment horizontal="center" vertical="top" wrapText="1"/>
    </xf>
    <xf numFmtId="0" fontId="5" fillId="2" borderId="15" xfId="3" applyFont="1" applyFill="1" applyBorder="1" applyAlignment="1">
      <alignment horizontal="center" vertical="center"/>
    </xf>
    <xf numFmtId="0" fontId="5" fillId="2" borderId="12" xfId="3" applyFont="1" applyFill="1" applyBorder="1" applyAlignment="1">
      <alignment horizontal="center" vertical="center"/>
    </xf>
    <xf numFmtId="0" fontId="12" fillId="2" borderId="0" xfId="7" quotePrefix="1" applyFont="1" applyFill="1" applyAlignment="1">
      <alignment horizontal="left" wrapText="1"/>
    </xf>
    <xf numFmtId="0" fontId="13" fillId="2" borderId="0" xfId="7" applyFill="1" applyAlignment="1">
      <alignment wrapText="1"/>
    </xf>
    <xf numFmtId="0" fontId="15" fillId="3" borderId="10" xfId="4" applyFont="1" applyFill="1" applyBorder="1" applyAlignment="1">
      <alignment horizontal="center" vertical="top" wrapText="1"/>
    </xf>
    <xf numFmtId="0" fontId="15" fillId="3" borderId="14" xfId="4" applyFont="1" applyFill="1" applyBorder="1" applyAlignment="1">
      <alignment horizontal="center" vertical="top"/>
    </xf>
    <xf numFmtId="0" fontId="15" fillId="3" borderId="10" xfId="4" applyFont="1" applyFill="1" applyBorder="1" applyAlignment="1">
      <alignment horizontal="center" vertical="top"/>
    </xf>
    <xf numFmtId="0" fontId="15" fillId="3" borderId="9" xfId="3" applyFill="1" applyBorder="1" applyAlignment="1">
      <alignment horizontal="left"/>
    </xf>
    <xf numFmtId="0" fontId="15" fillId="3" borderId="2" xfId="3" applyFill="1" applyBorder="1" applyAlignment="1">
      <alignment horizontal="left"/>
    </xf>
    <xf numFmtId="0" fontId="15" fillId="3" borderId="6" xfId="3" applyFill="1" applyBorder="1" applyAlignment="1">
      <alignment horizontal="left"/>
    </xf>
    <xf numFmtId="0" fontId="15" fillId="3" borderId="10" xfId="3" applyFill="1" applyBorder="1" applyAlignment="1">
      <alignment horizontal="center" vertical="center"/>
    </xf>
    <xf numFmtId="0" fontId="15" fillId="3" borderId="14" xfId="3" applyFill="1" applyBorder="1" applyAlignment="1">
      <alignment horizontal="center" vertical="center"/>
    </xf>
    <xf numFmtId="0" fontId="15" fillId="3" borderId="9" xfId="3" applyFill="1" applyBorder="1" applyAlignment="1">
      <alignment horizontal="center" vertical="center"/>
    </xf>
    <xf numFmtId="0" fontId="0" fillId="3" borderId="22" xfId="0" applyBorder="1" applyAlignment="1">
      <alignment horizontal="center"/>
    </xf>
    <xf numFmtId="0" fontId="0" fillId="3" borderId="28" xfId="0" applyBorder="1" applyAlignment="1">
      <alignment horizontal="center"/>
    </xf>
    <xf numFmtId="0" fontId="5" fillId="3" borderId="22" xfId="60" applyBorder="1" applyAlignment="1">
      <alignment horizontal="center"/>
    </xf>
    <xf numFmtId="0" fontId="5" fillId="3" borderId="29" xfId="60" applyBorder="1" applyAlignment="1">
      <alignment horizontal="center"/>
    </xf>
    <xf numFmtId="0" fontId="5" fillId="3" borderId="28" xfId="60" applyBorder="1" applyAlignment="1">
      <alignment horizontal="center"/>
    </xf>
  </cellXfs>
  <cellStyles count="102">
    <cellStyle name="1. Tabell nr" xfId="1" xr:uid="{00000000-0005-0000-0000-000000000000}"/>
    <cellStyle name="1. Tabell nr 2" xfId="89" xr:uid="{51ED283C-AA2A-42CA-87DD-790B0F12453A}"/>
    <cellStyle name="2. Tabell-tittel" xfId="2" xr:uid="{00000000-0005-0000-0000-000001000000}"/>
    <cellStyle name="20 % – uthevingsfarge 1 2" xfId="63" xr:uid="{08D77B84-E40E-409A-9F3C-4F16292FD6AD}"/>
    <cellStyle name="20 % – uthevingsfarge 2 2" xfId="66" xr:uid="{30977939-0A90-441E-8205-0B36D08426F9}"/>
    <cellStyle name="20 % – uthevingsfarge 3 2" xfId="69" xr:uid="{11188019-2B44-4930-A244-604D38EC877B}"/>
    <cellStyle name="20 % – uthevingsfarge 4 2" xfId="72" xr:uid="{6C864A00-0A47-463C-BB6B-19E65BAB26A0}"/>
    <cellStyle name="20 % – uthevingsfarge 5 2" xfId="75" xr:uid="{7A6C040E-0266-4299-800B-2E9915C1205A}"/>
    <cellStyle name="20 % – uthevingsfarge 6 2" xfId="78" xr:uid="{6C151A34-ECD2-4626-BCC9-569A3FCDC31C}"/>
    <cellStyle name="20% - Accent1" xfId="30" builtinId="30" customBuiltin="1"/>
    <cellStyle name="20% - Accent2" xfId="34" builtinId="34" customBuiltin="1"/>
    <cellStyle name="20% - Accent3" xfId="38" builtinId="38" customBuiltin="1"/>
    <cellStyle name="20% - Accent4" xfId="42" builtinId="42" customBuiltin="1"/>
    <cellStyle name="20% - Accent5" xfId="46" builtinId="46" customBuiltin="1"/>
    <cellStyle name="20% - Accent6" xfId="50" builtinId="50" customBuiltin="1"/>
    <cellStyle name="3. Tabell-hode" xfId="3" xr:uid="{00000000-0005-0000-0000-000002000000}"/>
    <cellStyle name="3. Tabell-hode 2" xfId="90" xr:uid="{3BFCE836-8FBF-4969-B58A-356CBF3BE1CA}"/>
    <cellStyle name="4. Tabell-kropp" xfId="4" xr:uid="{00000000-0005-0000-0000-000003000000}"/>
    <cellStyle name="4. Tabell-kropp 2" xfId="83" xr:uid="{02E10DA4-DA75-4A9C-A9A7-8CC2927A8C68}"/>
    <cellStyle name="4. Tabell-kropp 3" xfId="84" xr:uid="{8273E56F-FAB3-43DE-A2C4-C216C9DC0B64}"/>
    <cellStyle name="4. Tabell-kropp_A.12.14" xfId="59" xr:uid="{872B5DB7-30D2-4F75-9889-3DB07584C73F}"/>
    <cellStyle name="40 % – uthevingsfarge 1 2" xfId="64" xr:uid="{3B80F555-F814-4482-A049-8F66A5CCE416}"/>
    <cellStyle name="40 % – uthevingsfarge 2 2" xfId="67" xr:uid="{38AD6889-5AE0-43FA-B300-22CA8FAC2C44}"/>
    <cellStyle name="40 % – uthevingsfarge 3 2" xfId="70" xr:uid="{48DB1985-96D0-4892-A49F-9114FBADCBF1}"/>
    <cellStyle name="40 % – uthevingsfarge 4 2" xfId="73" xr:uid="{AAD6594C-3E70-43B6-9ACD-D2CAB5BB24C2}"/>
    <cellStyle name="40 % – uthevingsfarge 5 2" xfId="76" xr:uid="{3B350F14-CD2B-4793-87E0-DDDDB4CC396A}"/>
    <cellStyle name="40 % – uthevingsfarge 6 2" xfId="79" xr:uid="{102C24C6-C982-41AF-9A88-AD279B5FC8C1}"/>
    <cellStyle name="40% - Accent1" xfId="31" builtinId="31" customBuiltin="1"/>
    <cellStyle name="40% - Accent2" xfId="35" builtinId="35" customBuiltin="1"/>
    <cellStyle name="40% - Accent3" xfId="39" builtinId="39" customBuiltin="1"/>
    <cellStyle name="40% - Accent4" xfId="43" builtinId="43" customBuiltin="1"/>
    <cellStyle name="40% - Accent5" xfId="47" builtinId="47" customBuiltin="1"/>
    <cellStyle name="40% - Accent6" xfId="51" builtinId="51" customBuiltin="1"/>
    <cellStyle name="5. Tabell-kropp hf" xfId="5" xr:uid="{00000000-0005-0000-0000-000004000000}"/>
    <cellStyle name="60 % – uthevingsfarge 1 2" xfId="95" xr:uid="{369FEE60-2F9E-4709-A5A2-75844CBCC76E}"/>
    <cellStyle name="60 % – uthevingsfarge 1 3" xfId="65" xr:uid="{864713EF-5D9D-4911-ABE4-CA82338A8991}"/>
    <cellStyle name="60 % – uthevingsfarge 2 2" xfId="96" xr:uid="{C7557A97-2B23-4424-98E8-8FE79606CBD3}"/>
    <cellStyle name="60 % – uthevingsfarge 2 3" xfId="68" xr:uid="{311EE80D-5822-44B7-88C2-534381E7807C}"/>
    <cellStyle name="60 % – uthevingsfarge 3 2" xfId="97" xr:uid="{A789EE04-41FE-41F1-98A1-356DCB8AD742}"/>
    <cellStyle name="60 % – uthevingsfarge 3 3" xfId="71" xr:uid="{35377B52-BC11-49DA-B31C-BEE55E498ABD}"/>
    <cellStyle name="60 % – uthevingsfarge 4 2" xfId="98" xr:uid="{5E51068F-A65F-457E-AE9E-D60663EB8532}"/>
    <cellStyle name="60 % – uthevingsfarge 4 3" xfId="74" xr:uid="{B838DE9C-B6AB-4EF3-9C0F-3961599AADD4}"/>
    <cellStyle name="60 % – uthevingsfarge 5 2" xfId="99" xr:uid="{AC47B4DF-36DA-4033-8FC6-8520F1E798A4}"/>
    <cellStyle name="60 % – uthevingsfarge 5 3" xfId="77" xr:uid="{5CA64EC1-8AC0-46BC-9AD9-13D0DEA94652}"/>
    <cellStyle name="60 % – uthevingsfarge 6 2" xfId="100" xr:uid="{C58EF148-D79B-4187-A49C-A1BF2A7786A5}"/>
    <cellStyle name="60 % – uthevingsfarge 6 3" xfId="80" xr:uid="{DCC0C34F-A098-482B-B164-262303A7B914}"/>
    <cellStyle name="60% - Accent1" xfId="32" builtinId="32" customBuiltin="1"/>
    <cellStyle name="60% - Accent2" xfId="36" builtinId="36" customBuiltin="1"/>
    <cellStyle name="60% - Accent3" xfId="40" builtinId="40" customBuiltin="1"/>
    <cellStyle name="60% - Accent4" xfId="44" builtinId="44" customBuiltin="1"/>
    <cellStyle name="60% - Accent5" xfId="48" builtinId="48" customBuiltin="1"/>
    <cellStyle name="60% - Accent6" xfId="52" builtinId="52" customBuiltin="1"/>
    <cellStyle name="8. Tabell-kilde" xfId="6" xr:uid="{00000000-0005-0000-0000-000005000000}"/>
    <cellStyle name="8. Tabell-kilde 2" xfId="86" xr:uid="{46F593DD-1136-4F89-B018-5E873215EDF1}"/>
    <cellStyle name="9. Tabell-note" xfId="7" xr:uid="{00000000-0005-0000-0000-000006000000}"/>
    <cellStyle name="9. Tabell-note 2" xfId="85" xr:uid="{8982C908-6D4F-4716-97F8-FB202C8306FC}"/>
    <cellStyle name="Accent1" xfId="29" builtinId="29" customBuiltin="1"/>
    <cellStyle name="Accent2" xfId="33" builtinId="33" customBuiltin="1"/>
    <cellStyle name="Accent3" xfId="37" builtinId="37" customBuiltin="1"/>
    <cellStyle name="Accent4" xfId="41" builtinId="41" customBuiltin="1"/>
    <cellStyle name="Accent5" xfId="45" builtinId="45" customBuiltin="1"/>
    <cellStyle name="Accent6" xfId="49" builtinId="49" customBuiltin="1"/>
    <cellStyle name="Bad" xfId="19" builtinId="27" customBuiltin="1"/>
    <cellStyle name="Calculation" xfId="23" builtinId="22" customBuiltin="1"/>
    <cellStyle name="Check Cell" xfId="25" builtinId="23" customBuiltin="1"/>
    <cellStyle name="Comma" xfId="11" builtinId="3"/>
    <cellStyle name="Explanatory Text" xfId="27" builtinId="53" customBuiltin="1"/>
    <cellStyle name="Good" xfId="18" builtinId="26" customBuiltin="1"/>
    <cellStyle name="Heading 1" xfId="14" builtinId="16" customBuiltin="1"/>
    <cellStyle name="Heading 2" xfId="15" builtinId="17" customBuiltin="1"/>
    <cellStyle name="Heading 3" xfId="16" builtinId="18" customBuiltin="1"/>
    <cellStyle name="Heading 4" xfId="17" builtinId="19" customBuiltin="1"/>
    <cellStyle name="Hyperkobling 2" xfId="101" xr:uid="{EEA1486C-ABA3-49D5-AAB2-8BA034BE9028}"/>
    <cellStyle name="Hyperkobling 3" xfId="87" xr:uid="{A145FB6F-B4ED-44E8-9DF7-637C09B6FAD6}"/>
    <cellStyle name="Hyperlink" xfId="8" builtinId="8"/>
    <cellStyle name="Input" xfId="21" builtinId="20" customBuiltin="1"/>
    <cellStyle name="Komma 2" xfId="57" xr:uid="{00000000-0005-0000-0000-00003B000000}"/>
    <cellStyle name="Komma 2 2" xfId="82" xr:uid="{F6C321B0-A6FB-487B-8407-6EC5CC7592F2}"/>
    <cellStyle name="Linked Cell" xfId="24" builtinId="24" customBuiltin="1"/>
    <cellStyle name="Merknad 2" xfId="55" xr:uid="{00000000-0005-0000-0000-00003C000000}"/>
    <cellStyle name="Merknad 3" xfId="62" xr:uid="{1FA13BE4-0857-42AB-A2D3-DECDBA7A8AA1}"/>
    <cellStyle name="Neutral" xfId="20" builtinId="28" customBuiltin="1"/>
    <cellStyle name="Normal" xfId="0" builtinId="0" customBuiltin="1"/>
    <cellStyle name="Normal 2" xfId="12" xr:uid="{00000000-0005-0000-0000-00000A000000}"/>
    <cellStyle name="Normal 2 2" xfId="56" xr:uid="{00000000-0005-0000-0000-00003E000000}"/>
    <cellStyle name="Normal 2 2 2" xfId="81" xr:uid="{6F91AB5C-9687-45D8-AB6B-D2DD699B9D9D}"/>
    <cellStyle name="Normal 2 3" xfId="54" xr:uid="{00000000-0005-0000-0000-00003F000000}"/>
    <cellStyle name="Normal 2 4" xfId="88" xr:uid="{431D2645-BD9D-4B99-803D-B85B6B14E19A}"/>
    <cellStyle name="Normal 2_A.12.13" xfId="58" xr:uid="{BB9ACD92-D02F-4213-9659-F1B2388514CF}"/>
    <cellStyle name="Normal 3" xfId="53" xr:uid="{00000000-0005-0000-0000-00003D000000}"/>
    <cellStyle name="Normal 3 2" xfId="91" xr:uid="{94E5B468-39AF-4F1F-8273-922E3220C621}"/>
    <cellStyle name="Normal 4" xfId="92" xr:uid="{97A33B3C-C182-4B50-9FDA-353102A0685B}"/>
    <cellStyle name="Normal 5" xfId="61" xr:uid="{CC6288B2-0DA1-486B-B7EE-627BAE625353}"/>
    <cellStyle name="Normal_A.12.15" xfId="60" xr:uid="{5EC5C0EF-4F3C-4274-83EE-EE752CAFD67F}"/>
    <cellStyle name="Nøytral 2" xfId="94" xr:uid="{BD52AB6D-0B82-435F-9579-16872D6A2BA9}"/>
    <cellStyle name="Output" xfId="22" builtinId="21" customBuiltin="1"/>
    <cellStyle name="Tabell" xfId="9" xr:uid="{00000000-0005-0000-0000-00000C000000}"/>
    <cellStyle name="Tabell-tittel" xfId="10" xr:uid="{00000000-0005-0000-0000-00000D000000}"/>
    <cellStyle name="Title" xfId="13" builtinId="15" customBuiltin="1"/>
    <cellStyle name="Tittel 2" xfId="93" xr:uid="{B596A27C-BEE1-4A82-8183-C267BFD2C2B7}"/>
    <cellStyle name="Total" xfId="28" builtinId="25" customBuiltin="1"/>
    <cellStyle name="Warning Text" xfId="2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27"/>
  <sheetViews>
    <sheetView showGridLines="0" workbookViewId="0">
      <selection activeCell="B38" sqref="B38"/>
    </sheetView>
  </sheetViews>
  <sheetFormatPr defaultColWidth="11.44140625" defaultRowHeight="13.2" x14ac:dyDescent="0.25"/>
  <cols>
    <col min="2" max="2" width="110.88671875" bestFit="1" customWidth="1"/>
    <col min="3" max="3" width="23.44140625" customWidth="1"/>
  </cols>
  <sheetData>
    <row r="1" spans="1:3" ht="17.399999999999999" x14ac:dyDescent="0.3">
      <c r="A1" s="136" t="s">
        <v>164</v>
      </c>
    </row>
    <row r="3" spans="1:3" x14ac:dyDescent="0.25">
      <c r="A3" s="137" t="s">
        <v>0</v>
      </c>
      <c r="B3" s="137" t="s">
        <v>1</v>
      </c>
      <c r="C3" s="171" t="s">
        <v>2</v>
      </c>
    </row>
    <row r="4" spans="1:3" s="1" customFormat="1" x14ac:dyDescent="0.25">
      <c r="A4" s="138" t="s">
        <v>3</v>
      </c>
      <c r="B4" s="126" t="str">
        <f>'A.12.1'!A3</f>
        <v>Totale FoU-utgifter¹ i helseforetak etter type helseforetak og utgiftstype i 2023. Mill. kr.</v>
      </c>
      <c r="C4" s="172" t="str">
        <f>'A.12.1'!A1</f>
        <v>Sist oppdatert 17.03.2025</v>
      </c>
    </row>
    <row r="5" spans="1:3" s="1" customFormat="1" x14ac:dyDescent="0.25">
      <c r="A5" s="138" t="s">
        <v>4</v>
      </c>
      <c r="B5" s="126" t="str">
        <f>'A.12.2'!A3</f>
        <v>Totale FoU-utgifter¹ i helseforetakene etter helseregion og utgiftstype i 2023. Mill. kr.</v>
      </c>
      <c r="C5" s="172" t="str">
        <f>'A.12.2'!A1</f>
        <v>Sist oppdatert 17.03.2025</v>
      </c>
    </row>
    <row r="6" spans="1:3" x14ac:dyDescent="0.25">
      <c r="A6" s="138" t="s">
        <v>5</v>
      </c>
      <c r="B6" s="126" t="str">
        <f>'A.12.3'!A3&amp;'A.12.3'!A4</f>
        <v>Totale FoU-utgifter¹ i helseforetak med universitetssykehusfunksjon etter helseregion og utgiftstype i 2023. Mill. kr.</v>
      </c>
      <c r="C6" s="172" t="str">
        <f>'A.12.3'!A1</f>
        <v>Sist oppdatert 17.03.2025</v>
      </c>
    </row>
    <row r="7" spans="1:3" x14ac:dyDescent="0.25">
      <c r="A7" s="138" t="s">
        <v>6</v>
      </c>
      <c r="B7" s="126" t="str">
        <f>'A.12.4'!A3</f>
        <v>Totale FoU-utgifter¹ i øvrige helseforetak og private, ideelle sykehus2 etter helseregion og utgiftstype i 2023. Mill. kr.</v>
      </c>
      <c r="C7" s="172" t="str">
        <f>'A.12.4'!A1</f>
        <v>Sist oppdatert 17.03.2025</v>
      </c>
    </row>
    <row r="8" spans="1:3" s="1" customFormat="1" x14ac:dyDescent="0.25">
      <c r="A8" s="138" t="s">
        <v>7</v>
      </c>
      <c r="B8" s="126" t="str">
        <f>'A.12.5'!A3</f>
        <v xml:space="preserve">Totale FoU-utgifter¹ i helseforetakene etter helseregion og finansieringskilde i 2023. Mill. kr. </v>
      </c>
      <c r="C8" s="172" t="str">
        <f>'A.12.5'!A1</f>
        <v>Sist oppdatert 17.03.2025</v>
      </c>
    </row>
    <row r="9" spans="1:3" x14ac:dyDescent="0.25">
      <c r="A9" s="138" t="s">
        <v>8</v>
      </c>
      <c r="B9" s="126" t="str">
        <f>'A.12.6'!A3</f>
        <v xml:space="preserve">Totale FoU-utgifter¹ i helseforetak med universitetssykehusfunksjon etter helseregion og finansieringskilde i 2023. Mill. kr. </v>
      </c>
      <c r="C9" s="172" t="str">
        <f>'A.12.6'!A1</f>
        <v>Sist oppdatert 17.03.2025</v>
      </c>
    </row>
    <row r="10" spans="1:3" x14ac:dyDescent="0.25">
      <c r="A10" s="138" t="s">
        <v>9</v>
      </c>
      <c r="B10" s="126" t="str">
        <f>'A.12.7'!A3</f>
        <v xml:space="preserve">Totale FoU-utgifter¹ i øvrige helseforetak og private, ideelle helseforetak² etter helseregion og finansieringskilde i 2023. Mill. kr. </v>
      </c>
      <c r="C10" s="172" t="str">
        <f>'A.12.7'!A1</f>
        <v>Sist oppdatert 17.03.2025</v>
      </c>
    </row>
    <row r="11" spans="1:3" s="1" customFormat="1" x14ac:dyDescent="0.25">
      <c r="A11" s="138" t="s">
        <v>10</v>
      </c>
      <c r="B11" s="126" t="str">
        <f>'A.12.8'!A3&amp;'A.12.8'!A4</f>
        <v>Forskerpersonale ved helseforetakene etter type helseforetak og stilling i 2023. Totalt og kvinner.</v>
      </c>
      <c r="C11" s="172" t="str">
        <f>'A.12.8'!A1</f>
        <v>Sist oppdatert 18.03.2025</v>
      </c>
    </row>
    <row r="12" spans="1:3" x14ac:dyDescent="0.25">
      <c r="A12" s="138" t="s">
        <v>11</v>
      </c>
      <c r="B12" s="126" t="str">
        <f>'A.12.9'!A3</f>
        <v>Forskerpersonale i helseforetak med universitetssykehusfunksjon etter helseregion og stilling i 2023.</v>
      </c>
      <c r="C12" s="172" t="str">
        <f>'A.12.9'!A1</f>
        <v>Sist oppdatert 18.03.2025</v>
      </c>
    </row>
    <row r="13" spans="1:3" x14ac:dyDescent="0.25">
      <c r="A13" s="138" t="s">
        <v>12</v>
      </c>
      <c r="B13" s="126" t="str">
        <f>'A.12.10'!A3</f>
        <v>Forskerpersonale i øvrige helseforetak og private, ideelle sykehus¹ etter helseregion og stilling i 2023.</v>
      </c>
      <c r="C13" s="172" t="str">
        <f>'A.12.10'!A1</f>
        <v>Sist oppdatert 18.03.2025</v>
      </c>
    </row>
    <row r="14" spans="1:3" s="1" customFormat="1" x14ac:dyDescent="0.25">
      <c r="A14" s="138" t="s">
        <v>13</v>
      </c>
      <c r="B14" s="126" t="str">
        <f>'A.12.11'!A3</f>
        <v>Totale FoU-årsverk¹ i helseforetak etter helseregion og type helseforetak i 2023.</v>
      </c>
      <c r="C14" s="172" t="str">
        <f>'A.12.11'!A1</f>
        <v>Sist oppdatert 05.05.2025</v>
      </c>
    </row>
    <row r="15" spans="1:3" s="1" customFormat="1" x14ac:dyDescent="0.25">
      <c r="A15" s="138" t="s">
        <v>14</v>
      </c>
      <c r="B15" s="126" t="str">
        <f>'A.12.12'!A3&amp;'A.12.12'!A4</f>
        <v>FoU-årsverk utført av leger og øvrig forskerpersonale i helseforetak etter helseregion og type helseforetak i 2023.</v>
      </c>
      <c r="C15" s="172" t="str">
        <f>'A.12.12'!A1</f>
        <v>Sist oppdatert 05.05.2025</v>
      </c>
    </row>
    <row r="16" spans="1:3" x14ac:dyDescent="0.25">
      <c r="A16" s="138" t="s">
        <v>15</v>
      </c>
      <c r="B16" s="126" t="str">
        <f>'A.12.13'!A3</f>
        <v>Totale FoU-utgifter¹ i helseforetak etter type helseforetak og utgiftstype 2007–2023. Mill. kr.</v>
      </c>
      <c r="C16" s="172" t="str">
        <f>'A.12.13'!A1</f>
        <v>Sist oppdatert 17.03.2025</v>
      </c>
    </row>
    <row r="17" spans="1:3" x14ac:dyDescent="0.25">
      <c r="A17" s="138" t="s">
        <v>16</v>
      </c>
      <c r="B17" s="126" t="str">
        <f>'A.12.14'!A3</f>
        <v>FoU-årsverk i helseforetak etter type helseforetak og stillingsgruppe i 2007–2023.</v>
      </c>
      <c r="C17" s="172" t="str">
        <f>'A.12.14'!A1</f>
        <v>Sist oppdatert 18.03.2025</v>
      </c>
    </row>
    <row r="18" spans="1:3" x14ac:dyDescent="0.25">
      <c r="A18" s="138" t="s">
        <v>17</v>
      </c>
      <c r="B18" s="126" t="str">
        <f>'A.12.15'!B3</f>
        <v xml:space="preserve">FoU-personale ved helseforetakene etter type helseforetak og stilling i 2008–2023. </v>
      </c>
      <c r="C18" s="172" t="str">
        <f>'A.12.15'!B1</f>
        <v>Sist oppdatert 18.03.2025</v>
      </c>
    </row>
    <row r="19" spans="1:3" x14ac:dyDescent="0.25">
      <c r="A19" s="126"/>
    </row>
    <row r="20" spans="1:3" x14ac:dyDescent="0.25">
      <c r="A20" s="126"/>
    </row>
    <row r="21" spans="1:3" x14ac:dyDescent="0.25">
      <c r="A21" s="197" t="s">
        <v>18</v>
      </c>
      <c r="B21" s="198"/>
      <c r="C21" s="198"/>
    </row>
    <row r="23" spans="1:3" ht="14.4" x14ac:dyDescent="0.3">
      <c r="A23" s="291"/>
      <c r="B23" s="292" t="s">
        <v>143</v>
      </c>
    </row>
    <row r="24" spans="1:3" x14ac:dyDescent="0.25">
      <c r="A24" s="317" t="s">
        <v>144</v>
      </c>
      <c r="B24" s="293" t="s">
        <v>145</v>
      </c>
    </row>
    <row r="25" spans="1:3" ht="14.4" x14ac:dyDescent="0.3">
      <c r="A25" s="318" t="s">
        <v>146</v>
      </c>
      <c r="B25" s="293" t="s">
        <v>147</v>
      </c>
    </row>
    <row r="26" spans="1:3" ht="14.4" x14ac:dyDescent="0.3">
      <c r="A26" s="318" t="s">
        <v>148</v>
      </c>
      <c r="B26" s="293" t="s">
        <v>149</v>
      </c>
    </row>
    <row r="27" spans="1:3" ht="14.4" x14ac:dyDescent="0.3">
      <c r="A27" s="318">
        <v>0</v>
      </c>
      <c r="B27" s="293" t="s">
        <v>150</v>
      </c>
    </row>
  </sheetData>
  <hyperlinks>
    <hyperlink ref="A4" location="A.12.1!A1" display="A.12.1" xr:uid="{00000000-0004-0000-0000-000000000000}"/>
    <hyperlink ref="A5" location="A.12.2!A1" display="A.12.2" xr:uid="{00000000-0004-0000-0000-000001000000}"/>
    <hyperlink ref="A6" location="A.12.3!A1" display="A.12.3" xr:uid="{00000000-0004-0000-0000-000002000000}"/>
    <hyperlink ref="A7" location="A.12.4!A1" display="A.12.4" xr:uid="{00000000-0004-0000-0000-000003000000}"/>
    <hyperlink ref="A8" location="A.12.5!A1" display="A.12.5" xr:uid="{00000000-0004-0000-0000-000004000000}"/>
    <hyperlink ref="A9" location="A.12.6!A1" display="A.12.6" xr:uid="{00000000-0004-0000-0000-000005000000}"/>
    <hyperlink ref="A10" location="A.12.7!A1" display="A.12.7" xr:uid="{00000000-0004-0000-0000-000006000000}"/>
    <hyperlink ref="A11" location="A.12.8!A1" display="A.12.8" xr:uid="{00000000-0004-0000-0000-000007000000}"/>
    <hyperlink ref="A12" location="A.12.9!A1" display="A.12.9" xr:uid="{00000000-0004-0000-0000-000008000000}"/>
    <hyperlink ref="A13" location="A.12.10!A1" display="A.12.10" xr:uid="{00000000-0004-0000-0000-000009000000}"/>
    <hyperlink ref="A14" location="A.12.11!A1" display="A.12.11" xr:uid="{00000000-0004-0000-0000-00000A000000}"/>
    <hyperlink ref="A15" location="A.12.12!A1" display="A.12.12" xr:uid="{00000000-0004-0000-0000-00000B000000}"/>
    <hyperlink ref="A16" location="A.12.13!A1" display="A.12.13" xr:uid="{00000000-0004-0000-0000-00000C000000}"/>
    <hyperlink ref="A17" location="A.12.14!A1" display="A.12.14" xr:uid="{00000000-0004-0000-0000-00000D000000}"/>
    <hyperlink ref="A18" location="A.12.15!A1" display="A.12.15" xr:uid="{00000000-0004-0000-0000-00000E000000}"/>
  </hyperlinks>
  <pageMargins left="0.7" right="0.7" top="0.78740157499999996" bottom="0.78740157499999996" header="0.3" footer="0.3"/>
  <pageSetup paperSize="9" scale="90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79998168889431442"/>
    <pageSetUpPr fitToPage="1"/>
  </sheetPr>
  <dimension ref="A1:P230"/>
  <sheetViews>
    <sheetView showGridLines="0" zoomScaleNormal="100" workbookViewId="0">
      <selection activeCell="D25" sqref="D25"/>
    </sheetView>
  </sheetViews>
  <sheetFormatPr defaultColWidth="11.44140625" defaultRowHeight="13.2" x14ac:dyDescent="0.25"/>
  <cols>
    <col min="1" max="1" width="41.44140625" customWidth="1"/>
    <col min="2" max="2" width="9.44140625" customWidth="1"/>
    <col min="3" max="3" width="9.109375" bestFit="1" customWidth="1"/>
    <col min="4" max="5" width="9.5546875" customWidth="1"/>
    <col min="6" max="6" width="9.88671875" bestFit="1" customWidth="1"/>
    <col min="7" max="7" width="13.88671875" customWidth="1"/>
    <col min="8" max="8" width="8.88671875" bestFit="1" customWidth="1"/>
  </cols>
  <sheetData>
    <row r="1" spans="1:16" x14ac:dyDescent="0.25">
      <c r="A1" s="312" t="s">
        <v>165</v>
      </c>
    </row>
    <row r="2" spans="1:16" s="2" customFormat="1" ht="17.399999999999999" x14ac:dyDescent="0.3">
      <c r="A2" s="54" t="s">
        <v>19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</row>
    <row r="3" spans="1:16" s="2" customFormat="1" ht="18" x14ac:dyDescent="0.35">
      <c r="A3" s="55" t="s">
        <v>166</v>
      </c>
      <c r="B3" s="1"/>
      <c r="C3" s="1"/>
      <c r="D3" s="1"/>
      <c r="E3" s="1"/>
      <c r="F3" s="1"/>
      <c r="G3" s="1"/>
      <c r="H3" s="1"/>
      <c r="I3" s="126"/>
      <c r="J3" s="126"/>
      <c r="K3" s="126"/>
      <c r="L3" s="126"/>
      <c r="M3" s="126"/>
      <c r="N3" s="126"/>
      <c r="O3" s="126"/>
      <c r="P3" s="126"/>
    </row>
    <row r="4" spans="1:16" s="2" customFormat="1" x14ac:dyDescent="0.25">
      <c r="A4" s="126"/>
      <c r="B4" s="126"/>
      <c r="C4" s="199"/>
      <c r="D4" s="199"/>
      <c r="E4" s="199"/>
      <c r="F4" s="199"/>
      <c r="G4" s="199"/>
      <c r="H4" s="199"/>
      <c r="I4" s="126"/>
      <c r="J4" s="126"/>
      <c r="K4" s="126"/>
      <c r="L4" s="126"/>
      <c r="M4" s="126"/>
      <c r="N4" s="126"/>
      <c r="O4" s="126"/>
      <c r="P4" s="126"/>
    </row>
    <row r="5" spans="1:16" s="2" customFormat="1" ht="13.8" x14ac:dyDescent="0.25">
      <c r="A5" s="44"/>
      <c r="B5" s="16"/>
      <c r="C5" s="319" t="s">
        <v>20</v>
      </c>
      <c r="D5" s="319"/>
      <c r="E5" s="319"/>
      <c r="F5" s="319" t="s">
        <v>21</v>
      </c>
      <c r="G5" s="319"/>
      <c r="H5" s="320"/>
      <c r="I5" s="126"/>
      <c r="J5" s="126"/>
      <c r="K5" s="126"/>
      <c r="L5" s="126"/>
      <c r="M5" s="126"/>
      <c r="N5" s="126"/>
      <c r="O5" s="126"/>
      <c r="P5" s="126"/>
    </row>
    <row r="6" spans="1:16" s="2" customFormat="1" ht="13.8" x14ac:dyDescent="0.25">
      <c r="A6" s="45"/>
      <c r="B6" s="200" t="s">
        <v>22</v>
      </c>
      <c r="C6" s="36" t="s">
        <v>22</v>
      </c>
      <c r="D6" s="60" t="s">
        <v>23</v>
      </c>
      <c r="E6" s="36" t="s">
        <v>24</v>
      </c>
      <c r="F6" s="36" t="s">
        <v>22</v>
      </c>
      <c r="G6" s="43" t="s">
        <v>25</v>
      </c>
      <c r="H6" s="43" t="s">
        <v>26</v>
      </c>
      <c r="I6" s="126"/>
      <c r="J6" s="126"/>
      <c r="K6" s="126"/>
      <c r="L6" s="126"/>
      <c r="M6" s="126"/>
      <c r="N6" s="126"/>
      <c r="O6" s="126"/>
      <c r="P6" s="126"/>
    </row>
    <row r="7" spans="1:16" s="2" customFormat="1" ht="13.8" x14ac:dyDescent="0.25">
      <c r="A7" s="45"/>
      <c r="B7" s="200"/>
      <c r="C7" s="36"/>
      <c r="D7" s="60" t="s">
        <v>27</v>
      </c>
      <c r="E7" s="36" t="s">
        <v>28</v>
      </c>
      <c r="F7" s="36"/>
      <c r="G7" s="43" t="s">
        <v>29</v>
      </c>
      <c r="H7" s="43" t="s">
        <v>30</v>
      </c>
      <c r="I7" s="126"/>
      <c r="J7" s="126"/>
      <c r="K7" s="126"/>
      <c r="L7" s="126"/>
      <c r="M7" s="126"/>
      <c r="N7" s="126"/>
      <c r="O7" s="126"/>
      <c r="P7" s="126"/>
    </row>
    <row r="8" spans="1:16" s="2" customFormat="1" ht="13.8" x14ac:dyDescent="0.25">
      <c r="A8" s="46" t="s">
        <v>31</v>
      </c>
      <c r="B8" s="30"/>
      <c r="C8" s="31"/>
      <c r="D8" s="32" t="s">
        <v>32</v>
      </c>
      <c r="E8" s="32" t="s">
        <v>32</v>
      </c>
      <c r="F8" s="32"/>
      <c r="G8" s="35"/>
      <c r="H8" s="35"/>
      <c r="I8" s="126"/>
      <c r="J8"/>
      <c r="K8"/>
      <c r="L8"/>
      <c r="M8"/>
      <c r="N8"/>
      <c r="O8"/>
      <c r="P8"/>
    </row>
    <row r="9" spans="1:16" s="2" customFormat="1" x14ac:dyDescent="0.25">
      <c r="A9" s="159" t="s">
        <v>33</v>
      </c>
      <c r="B9" s="266">
        <f>C9+F9</f>
        <v>4730</v>
      </c>
      <c r="C9" s="266">
        <f>D9+E9</f>
        <v>4695</v>
      </c>
      <c r="D9" s="266">
        <v>3197</v>
      </c>
      <c r="E9" s="266">
        <v>1498</v>
      </c>
      <c r="F9" s="266">
        <f>SUM(G9:H9)</f>
        <v>35</v>
      </c>
      <c r="G9" s="266">
        <v>25</v>
      </c>
      <c r="H9" s="266">
        <v>10</v>
      </c>
      <c r="I9" s="201"/>
      <c r="J9"/>
      <c r="K9"/>
      <c r="L9"/>
      <c r="M9"/>
      <c r="N9"/>
      <c r="O9"/>
      <c r="P9"/>
    </row>
    <row r="10" spans="1:16" s="2" customFormat="1" x14ac:dyDescent="0.25">
      <c r="A10" s="159" t="s">
        <v>34</v>
      </c>
      <c r="B10" s="266">
        <f>C10+F10</f>
        <v>1276</v>
      </c>
      <c r="C10" s="266">
        <f t="shared" ref="C10" si="0">D10+E10</f>
        <v>1267</v>
      </c>
      <c r="D10" s="266">
        <v>1006</v>
      </c>
      <c r="E10" s="266">
        <v>261</v>
      </c>
      <c r="F10" s="266">
        <f>SUM(G10:H10)</f>
        <v>9</v>
      </c>
      <c r="G10" s="266">
        <v>7</v>
      </c>
      <c r="H10" s="266">
        <v>2</v>
      </c>
      <c r="I10" s="126"/>
      <c r="J10"/>
      <c r="K10"/>
      <c r="L10"/>
      <c r="M10"/>
      <c r="N10"/>
      <c r="O10"/>
      <c r="P10"/>
    </row>
    <row r="11" spans="1:16" s="2" customFormat="1" x14ac:dyDescent="0.25">
      <c r="A11" s="58" t="s">
        <v>22</v>
      </c>
      <c r="B11" s="267">
        <f>SUM(B9:B10)</f>
        <v>6006</v>
      </c>
      <c r="C11" s="267">
        <f>D11+E11</f>
        <v>5962</v>
      </c>
      <c r="D11" s="267">
        <f>D9+D10</f>
        <v>4203</v>
      </c>
      <c r="E11" s="267">
        <f>E9+E10</f>
        <v>1759</v>
      </c>
      <c r="F11" s="267">
        <f>H11+G11</f>
        <v>44</v>
      </c>
      <c r="G11" s="267">
        <f>G9+G10</f>
        <v>32</v>
      </c>
      <c r="H11" s="267">
        <f>SUM(H9:H10)</f>
        <v>12</v>
      </c>
      <c r="I11" s="126"/>
      <c r="J11"/>
      <c r="K11"/>
      <c r="L11"/>
      <c r="M11"/>
      <c r="N11"/>
      <c r="O11"/>
      <c r="P11"/>
    </row>
    <row r="12" spans="1:16" s="2" customFormat="1" x14ac:dyDescent="0.25">
      <c r="A12" s="1"/>
      <c r="B12" s="3"/>
      <c r="C12" s="3"/>
      <c r="D12" s="3"/>
      <c r="E12" s="3"/>
      <c r="F12" s="3"/>
      <c r="G12" s="3"/>
      <c r="H12" s="3"/>
      <c r="I12" s="126"/>
      <c r="J12"/>
      <c r="K12"/>
      <c r="L12"/>
      <c r="M12"/>
      <c r="N12"/>
      <c r="O12"/>
      <c r="P12"/>
    </row>
    <row r="13" spans="1:16" s="2" customFormat="1" ht="12.75" customHeight="1" x14ac:dyDescent="0.3">
      <c r="A13" s="158" t="s">
        <v>35</v>
      </c>
      <c r="B13" s="195"/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26"/>
      <c r="O13" s="126"/>
      <c r="P13" s="126"/>
    </row>
    <row r="14" spans="1:16" x14ac:dyDescent="0.25">
      <c r="A14" s="27" t="s">
        <v>156</v>
      </c>
      <c r="B14" s="195"/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</row>
    <row r="15" spans="1:16" s="2" customFormat="1" x14ac:dyDescent="0.25">
      <c r="B15" s="11"/>
      <c r="C15" s="11"/>
      <c r="D15" s="11"/>
      <c r="E15" s="11"/>
      <c r="F15" s="11"/>
      <c r="G15" s="11"/>
      <c r="H15" s="11"/>
      <c r="I15" s="126"/>
      <c r="J15" s="126"/>
      <c r="K15" s="126"/>
      <c r="L15" s="126"/>
      <c r="M15" s="126"/>
      <c r="N15" s="126"/>
      <c r="O15" s="126"/>
      <c r="P15" s="126"/>
    </row>
    <row r="17" spans="1:3" x14ac:dyDescent="0.25">
      <c r="A17" t="s">
        <v>162</v>
      </c>
    </row>
    <row r="19" spans="1:3" x14ac:dyDescent="0.25">
      <c r="B19" s="3"/>
    </row>
    <row r="21" spans="1:3" x14ac:dyDescent="0.25">
      <c r="B21" s="173"/>
      <c r="C21" s="173"/>
    </row>
    <row r="22" spans="1:3" x14ac:dyDescent="0.25">
      <c r="B22" s="173"/>
      <c r="C22" s="173"/>
    </row>
    <row r="23" spans="1:3" x14ac:dyDescent="0.25">
      <c r="B23" s="173"/>
      <c r="C23" s="173"/>
    </row>
    <row r="100" spans="2:6" s="2" customFormat="1" x14ac:dyDescent="0.25">
      <c r="B100" s="126"/>
      <c r="C100" s="126"/>
      <c r="D100" s="126"/>
      <c r="E100" s="126"/>
      <c r="F100" s="126"/>
    </row>
    <row r="101" spans="2:6" s="2" customFormat="1" x14ac:dyDescent="0.25">
      <c r="B101" s="126"/>
      <c r="C101" s="126"/>
      <c r="D101" s="126"/>
      <c r="E101" s="126"/>
      <c r="F101" s="126"/>
    </row>
    <row r="102" spans="2:6" s="2" customFormat="1" x14ac:dyDescent="0.25">
      <c r="B102" s="126"/>
      <c r="C102" s="126"/>
      <c r="D102" s="126"/>
      <c r="E102" s="126"/>
      <c r="F102" s="126"/>
    </row>
    <row r="103" spans="2:6" s="2" customFormat="1" x14ac:dyDescent="0.25">
      <c r="B103" s="126"/>
      <c r="C103" s="126"/>
      <c r="D103" s="126"/>
      <c r="E103" s="126"/>
      <c r="F103" s="126"/>
    </row>
    <row r="104" spans="2:6" s="2" customFormat="1" x14ac:dyDescent="0.25">
      <c r="B104" s="126"/>
      <c r="C104" s="126"/>
      <c r="D104" s="126"/>
      <c r="E104" s="126"/>
      <c r="F104" s="126"/>
    </row>
    <row r="105" spans="2:6" s="2" customFormat="1" x14ac:dyDescent="0.25">
      <c r="B105" s="126"/>
      <c r="C105" s="126"/>
      <c r="D105" s="126"/>
      <c r="E105" s="126"/>
      <c r="F105" s="126"/>
    </row>
    <row r="106" spans="2:6" s="2" customFormat="1" x14ac:dyDescent="0.25">
      <c r="B106" s="126"/>
      <c r="C106" s="126"/>
      <c r="D106" s="126"/>
      <c r="E106" s="126"/>
      <c r="F106" s="126"/>
    </row>
    <row r="107" spans="2:6" s="2" customFormat="1" x14ac:dyDescent="0.25">
      <c r="B107" s="126"/>
      <c r="C107" s="126"/>
      <c r="D107" s="126"/>
      <c r="E107" s="126"/>
      <c r="F107" s="126"/>
    </row>
    <row r="108" spans="2:6" s="2" customFormat="1" x14ac:dyDescent="0.25">
      <c r="B108" s="126"/>
      <c r="C108" s="126"/>
      <c r="D108" s="126"/>
      <c r="E108" s="126"/>
      <c r="F108" s="126"/>
    </row>
    <row r="109" spans="2:6" s="2" customFormat="1" x14ac:dyDescent="0.25">
      <c r="B109" s="126"/>
      <c r="C109" s="126"/>
      <c r="D109" s="126"/>
      <c r="E109" s="126"/>
      <c r="F109" s="126"/>
    </row>
    <row r="110" spans="2:6" s="2" customFormat="1" x14ac:dyDescent="0.25">
      <c r="B110" s="126"/>
      <c r="C110" s="126"/>
      <c r="D110" s="126"/>
      <c r="E110" s="126"/>
      <c r="F110" s="126"/>
    </row>
    <row r="111" spans="2:6" s="2" customFormat="1" x14ac:dyDescent="0.25">
      <c r="B111" s="126"/>
      <c r="C111" s="126"/>
      <c r="D111" s="126"/>
      <c r="E111" s="126"/>
      <c r="F111" s="126"/>
    </row>
    <row r="112" spans="2:6" s="2" customFormat="1" x14ac:dyDescent="0.25">
      <c r="B112" s="126"/>
      <c r="C112" s="126"/>
      <c r="D112" s="126"/>
      <c r="E112" s="126"/>
      <c r="F112" s="126"/>
    </row>
    <row r="113" spans="2:6" s="2" customFormat="1" x14ac:dyDescent="0.25">
      <c r="B113" s="126"/>
      <c r="C113" s="126"/>
      <c r="D113" s="126"/>
      <c r="E113" s="126"/>
      <c r="F113" s="126"/>
    </row>
    <row r="114" spans="2:6" s="2" customFormat="1" x14ac:dyDescent="0.25">
      <c r="B114" s="126"/>
      <c r="C114" s="126"/>
      <c r="D114" s="126"/>
      <c r="E114" s="126"/>
      <c r="F114" s="126"/>
    </row>
    <row r="115" spans="2:6" s="2" customFormat="1" x14ac:dyDescent="0.25">
      <c r="B115" s="126"/>
      <c r="C115" s="126"/>
      <c r="D115" s="126"/>
      <c r="E115" s="126"/>
      <c r="F115" s="126"/>
    </row>
    <row r="116" spans="2:6" s="2" customFormat="1" x14ac:dyDescent="0.25">
      <c r="B116" s="126"/>
      <c r="C116" s="126"/>
      <c r="D116" s="126"/>
      <c r="E116" s="126"/>
      <c r="F116" s="126"/>
    </row>
    <row r="117" spans="2:6" s="2" customFormat="1" x14ac:dyDescent="0.25">
      <c r="B117" s="126"/>
      <c r="C117" s="126"/>
      <c r="D117" s="126"/>
      <c r="E117" s="126"/>
      <c r="F117" s="126"/>
    </row>
    <row r="118" spans="2:6" s="2" customFormat="1" x14ac:dyDescent="0.25">
      <c r="B118" s="126"/>
      <c r="C118" s="126"/>
      <c r="D118" s="126"/>
      <c r="E118" s="126"/>
      <c r="F118" s="126"/>
    </row>
    <row r="119" spans="2:6" s="2" customFormat="1" x14ac:dyDescent="0.25">
      <c r="B119" s="126"/>
      <c r="C119" s="126"/>
      <c r="D119" s="126"/>
      <c r="E119" s="126"/>
      <c r="F119" s="126"/>
    </row>
    <row r="120" spans="2:6" s="2" customFormat="1" x14ac:dyDescent="0.25">
      <c r="B120" s="126"/>
      <c r="C120" s="126"/>
      <c r="D120" s="126"/>
      <c r="E120" s="126"/>
      <c r="F120" s="126"/>
    </row>
    <row r="121" spans="2:6" s="2" customFormat="1" x14ac:dyDescent="0.25">
      <c r="B121" s="126"/>
      <c r="C121" s="126"/>
      <c r="D121" s="126"/>
      <c r="E121" s="126"/>
      <c r="F121" s="126"/>
    </row>
    <row r="122" spans="2:6" s="2" customFormat="1" x14ac:dyDescent="0.25">
      <c r="B122" s="126"/>
      <c r="C122" s="126"/>
      <c r="D122" s="126"/>
      <c r="E122" s="126"/>
      <c r="F122" s="126"/>
    </row>
    <row r="123" spans="2:6" s="2" customFormat="1" x14ac:dyDescent="0.25">
      <c r="B123" s="126"/>
      <c r="C123" s="126"/>
      <c r="D123" s="126"/>
      <c r="E123" s="126"/>
      <c r="F123" s="126"/>
    </row>
    <row r="124" spans="2:6" s="2" customFormat="1" x14ac:dyDescent="0.25">
      <c r="B124" s="126"/>
      <c r="C124" s="126"/>
      <c r="D124" s="126"/>
      <c r="E124" s="126"/>
      <c r="F124" s="126"/>
    </row>
    <row r="125" spans="2:6" s="2" customFormat="1" x14ac:dyDescent="0.25">
      <c r="B125" s="126"/>
      <c r="C125" s="126"/>
      <c r="D125" s="126"/>
      <c r="E125" s="126"/>
      <c r="F125" s="126"/>
    </row>
    <row r="126" spans="2:6" s="2" customFormat="1" x14ac:dyDescent="0.25">
      <c r="B126" s="126"/>
      <c r="C126" s="126"/>
      <c r="D126" s="126"/>
      <c r="E126" s="126"/>
      <c r="F126" s="126"/>
    </row>
    <row r="127" spans="2:6" s="2" customFormat="1" x14ac:dyDescent="0.25">
      <c r="B127" s="126"/>
      <c r="C127" s="126"/>
      <c r="D127" s="126"/>
      <c r="E127" s="126"/>
      <c r="F127" s="126"/>
    </row>
    <row r="128" spans="2:6" s="2" customFormat="1" x14ac:dyDescent="0.25">
      <c r="B128" s="126"/>
      <c r="C128" s="126"/>
      <c r="D128" s="126"/>
      <c r="E128" s="126"/>
      <c r="F128" s="126"/>
    </row>
    <row r="129" spans="2:6" s="2" customFormat="1" x14ac:dyDescent="0.25">
      <c r="B129" s="126"/>
      <c r="C129" s="126"/>
      <c r="D129" s="126"/>
      <c r="E129" s="126"/>
      <c r="F129" s="126"/>
    </row>
    <row r="130" spans="2:6" s="2" customFormat="1" x14ac:dyDescent="0.25">
      <c r="B130" s="126"/>
      <c r="C130" s="126"/>
      <c r="D130" s="126"/>
      <c r="E130" s="126"/>
      <c r="F130" s="126"/>
    </row>
    <row r="131" spans="2:6" s="2" customFormat="1" x14ac:dyDescent="0.25">
      <c r="B131" s="126"/>
      <c r="C131" s="126"/>
      <c r="D131" s="126"/>
      <c r="E131" s="126"/>
      <c r="F131" s="126"/>
    </row>
    <row r="132" spans="2:6" s="2" customFormat="1" x14ac:dyDescent="0.25">
      <c r="B132" s="126"/>
      <c r="C132" s="126"/>
      <c r="D132" s="126"/>
      <c r="E132" s="126"/>
      <c r="F132" s="126"/>
    </row>
    <row r="133" spans="2:6" s="2" customFormat="1" x14ac:dyDescent="0.25">
      <c r="B133" s="126"/>
      <c r="C133" s="126"/>
      <c r="D133" s="126"/>
      <c r="E133" s="126"/>
      <c r="F133" s="126"/>
    </row>
    <row r="134" spans="2:6" s="2" customFormat="1" x14ac:dyDescent="0.25">
      <c r="B134" s="126"/>
      <c r="C134" s="126"/>
      <c r="D134" s="126"/>
      <c r="E134" s="126"/>
      <c r="F134" s="126"/>
    </row>
    <row r="135" spans="2:6" s="2" customFormat="1" x14ac:dyDescent="0.25">
      <c r="B135" s="126"/>
      <c r="C135" s="126"/>
      <c r="D135" s="126"/>
      <c r="E135" s="126"/>
      <c r="F135" s="126"/>
    </row>
    <row r="136" spans="2:6" s="2" customFormat="1" x14ac:dyDescent="0.25">
      <c r="B136" s="126"/>
      <c r="C136" s="126"/>
      <c r="D136" s="126"/>
      <c r="E136" s="126"/>
      <c r="F136" s="126"/>
    </row>
    <row r="137" spans="2:6" s="2" customFormat="1" x14ac:dyDescent="0.25">
      <c r="B137" s="126"/>
      <c r="C137" s="126"/>
      <c r="D137" s="126"/>
      <c r="E137" s="126"/>
      <c r="F137" s="126"/>
    </row>
    <row r="138" spans="2:6" s="2" customFormat="1" x14ac:dyDescent="0.25">
      <c r="B138" s="126"/>
      <c r="C138" s="126"/>
      <c r="D138" s="126"/>
      <c r="E138" s="126"/>
      <c r="F138" s="126"/>
    </row>
    <row r="139" spans="2:6" s="2" customFormat="1" x14ac:dyDescent="0.25">
      <c r="B139" s="126"/>
      <c r="C139" s="126"/>
      <c r="D139" s="126"/>
      <c r="E139" s="126"/>
      <c r="F139" s="126"/>
    </row>
    <row r="140" spans="2:6" s="2" customFormat="1" x14ac:dyDescent="0.25">
      <c r="B140" s="126"/>
      <c r="C140" s="126"/>
      <c r="D140" s="126"/>
      <c r="E140" s="126"/>
      <c r="F140" s="126"/>
    </row>
    <row r="141" spans="2:6" s="2" customFormat="1" x14ac:dyDescent="0.25">
      <c r="B141" s="126"/>
      <c r="C141" s="126"/>
      <c r="D141" s="126"/>
      <c r="E141" s="126"/>
      <c r="F141" s="126"/>
    </row>
    <row r="142" spans="2:6" s="2" customFormat="1" x14ac:dyDescent="0.25">
      <c r="B142" s="126"/>
      <c r="C142" s="126"/>
      <c r="D142" s="126"/>
      <c r="E142" s="126"/>
      <c r="F142" s="126"/>
    </row>
    <row r="143" spans="2:6" s="2" customFormat="1" x14ac:dyDescent="0.25">
      <c r="B143" s="126"/>
      <c r="C143" s="126"/>
      <c r="D143" s="126"/>
      <c r="E143" s="126"/>
      <c r="F143" s="126"/>
    </row>
    <row r="144" spans="2:6" s="2" customFormat="1" x14ac:dyDescent="0.25">
      <c r="B144" s="126"/>
      <c r="C144" s="126"/>
      <c r="D144" s="126"/>
      <c r="E144" s="126"/>
      <c r="F144" s="126"/>
    </row>
    <row r="145" spans="2:6" s="2" customFormat="1" x14ac:dyDescent="0.25">
      <c r="B145" s="126"/>
      <c r="C145" s="126"/>
      <c r="D145" s="126"/>
      <c r="E145" s="126"/>
      <c r="F145" s="126"/>
    </row>
    <row r="146" spans="2:6" s="2" customFormat="1" x14ac:dyDescent="0.25">
      <c r="B146" s="126"/>
      <c r="C146" s="126"/>
      <c r="D146" s="126"/>
      <c r="E146" s="126"/>
      <c r="F146" s="126"/>
    </row>
    <row r="147" spans="2:6" s="2" customFormat="1" x14ac:dyDescent="0.25">
      <c r="B147" s="126"/>
      <c r="C147" s="126"/>
      <c r="D147" s="126"/>
      <c r="E147" s="126"/>
      <c r="F147" s="126"/>
    </row>
    <row r="148" spans="2:6" s="2" customFormat="1" x14ac:dyDescent="0.25">
      <c r="B148" s="126"/>
      <c r="C148" s="126"/>
      <c r="D148" s="126"/>
      <c r="E148" s="126"/>
      <c r="F148" s="126"/>
    </row>
    <row r="149" spans="2:6" s="2" customFormat="1" x14ac:dyDescent="0.25">
      <c r="B149" s="126"/>
      <c r="C149" s="126"/>
      <c r="D149" s="126"/>
      <c r="E149" s="126"/>
      <c r="F149" s="126"/>
    </row>
    <row r="150" spans="2:6" s="2" customFormat="1" x14ac:dyDescent="0.25">
      <c r="B150" s="126"/>
      <c r="C150" s="126"/>
      <c r="D150" s="126"/>
      <c r="E150" s="126"/>
      <c r="F150" s="126"/>
    </row>
    <row r="151" spans="2:6" s="2" customFormat="1" x14ac:dyDescent="0.25">
      <c r="B151" s="126"/>
      <c r="C151" s="126"/>
      <c r="D151" s="126"/>
      <c r="E151" s="126"/>
      <c r="F151" s="126"/>
    </row>
    <row r="152" spans="2:6" s="2" customFormat="1" x14ac:dyDescent="0.25">
      <c r="B152" s="126"/>
      <c r="C152" s="126"/>
      <c r="D152" s="126"/>
      <c r="E152" s="126"/>
      <c r="F152" s="126"/>
    </row>
    <row r="153" spans="2:6" s="2" customFormat="1" x14ac:dyDescent="0.25">
      <c r="B153" s="126"/>
      <c r="C153" s="126"/>
      <c r="D153" s="126"/>
      <c r="E153" s="126"/>
      <c r="F153" s="126"/>
    </row>
    <row r="154" spans="2:6" s="2" customFormat="1" x14ac:dyDescent="0.25">
      <c r="B154" s="126"/>
      <c r="C154" s="126"/>
      <c r="D154" s="126"/>
      <c r="E154" s="126"/>
      <c r="F154" s="126"/>
    </row>
    <row r="155" spans="2:6" s="2" customFormat="1" x14ac:dyDescent="0.25">
      <c r="B155" s="126"/>
      <c r="C155" s="126"/>
      <c r="D155" s="126"/>
      <c r="E155" s="126"/>
      <c r="F155" s="126"/>
    </row>
    <row r="156" spans="2:6" s="2" customFormat="1" x14ac:dyDescent="0.25">
      <c r="B156" s="126"/>
      <c r="C156" s="126"/>
      <c r="D156" s="126"/>
      <c r="E156" s="126"/>
      <c r="F156" s="126"/>
    </row>
    <row r="157" spans="2:6" s="2" customFormat="1" x14ac:dyDescent="0.25">
      <c r="B157" s="126"/>
      <c r="C157" s="126"/>
      <c r="D157" s="126"/>
      <c r="E157" s="126"/>
      <c r="F157" s="126"/>
    </row>
    <row r="158" spans="2:6" s="2" customFormat="1" x14ac:dyDescent="0.25">
      <c r="B158" s="126"/>
      <c r="C158" s="126"/>
      <c r="D158" s="126"/>
      <c r="E158" s="126"/>
      <c r="F158" s="126"/>
    </row>
    <row r="159" spans="2:6" s="2" customFormat="1" x14ac:dyDescent="0.25">
      <c r="B159" s="126"/>
      <c r="C159" s="126"/>
      <c r="D159" s="126"/>
      <c r="E159" s="126"/>
      <c r="F159" s="126"/>
    </row>
    <row r="160" spans="2:6" s="2" customFormat="1" x14ac:dyDescent="0.25">
      <c r="B160" s="126"/>
      <c r="C160" s="126"/>
      <c r="D160" s="126"/>
      <c r="E160" s="126"/>
      <c r="F160" s="126"/>
    </row>
    <row r="161" spans="2:6" s="2" customFormat="1" x14ac:dyDescent="0.25">
      <c r="B161" s="126"/>
      <c r="C161" s="126"/>
      <c r="D161" s="126"/>
      <c r="E161" s="126"/>
      <c r="F161" s="126"/>
    </row>
    <row r="162" spans="2:6" s="2" customFormat="1" x14ac:dyDescent="0.25">
      <c r="B162" s="126"/>
      <c r="C162" s="126"/>
      <c r="D162" s="126"/>
      <c r="E162" s="126"/>
      <c r="F162" s="126"/>
    </row>
    <row r="163" spans="2:6" s="2" customFormat="1" x14ac:dyDescent="0.25">
      <c r="B163" s="126"/>
      <c r="C163" s="126"/>
      <c r="D163" s="126"/>
      <c r="E163" s="126"/>
      <c r="F163" s="126"/>
    </row>
    <row r="164" spans="2:6" s="2" customFormat="1" x14ac:dyDescent="0.25">
      <c r="B164" s="126"/>
      <c r="C164" s="126"/>
      <c r="D164" s="126"/>
      <c r="E164" s="126"/>
      <c r="F164" s="126"/>
    </row>
    <row r="165" spans="2:6" s="2" customFormat="1" x14ac:dyDescent="0.25">
      <c r="B165" s="126"/>
      <c r="C165" s="126"/>
      <c r="D165" s="126"/>
      <c r="E165" s="126"/>
      <c r="F165" s="126"/>
    </row>
    <row r="166" spans="2:6" s="2" customFormat="1" x14ac:dyDescent="0.25">
      <c r="B166" s="126"/>
      <c r="C166" s="126"/>
      <c r="D166" s="126"/>
      <c r="E166" s="126"/>
      <c r="F166" s="126"/>
    </row>
    <row r="167" spans="2:6" s="2" customFormat="1" x14ac:dyDescent="0.25">
      <c r="B167" s="126"/>
      <c r="C167" s="126"/>
      <c r="D167" s="126"/>
      <c r="E167" s="126"/>
      <c r="F167" s="126"/>
    </row>
    <row r="168" spans="2:6" s="2" customFormat="1" x14ac:dyDescent="0.25">
      <c r="B168" s="126"/>
      <c r="C168" s="126"/>
      <c r="D168" s="126"/>
      <c r="E168" s="126"/>
      <c r="F168" s="126"/>
    </row>
    <row r="169" spans="2:6" s="2" customFormat="1" x14ac:dyDescent="0.25">
      <c r="B169" s="126"/>
      <c r="C169" s="126"/>
      <c r="D169" s="126"/>
      <c r="E169" s="126"/>
      <c r="F169" s="126"/>
    </row>
    <row r="170" spans="2:6" s="2" customFormat="1" x14ac:dyDescent="0.25">
      <c r="B170" s="126"/>
      <c r="C170" s="126"/>
      <c r="D170" s="126"/>
      <c r="E170" s="126"/>
      <c r="F170" s="126"/>
    </row>
    <row r="171" spans="2:6" s="2" customFormat="1" x14ac:dyDescent="0.25">
      <c r="B171" s="126"/>
      <c r="C171" s="126"/>
      <c r="D171" s="126"/>
      <c r="E171" s="126"/>
      <c r="F171" s="126"/>
    </row>
    <row r="172" spans="2:6" s="2" customFormat="1" x14ac:dyDescent="0.25">
      <c r="B172" s="126"/>
      <c r="C172" s="126"/>
      <c r="D172" s="126"/>
      <c r="E172" s="126"/>
      <c r="F172" s="126"/>
    </row>
    <row r="173" spans="2:6" s="2" customFormat="1" x14ac:dyDescent="0.25">
      <c r="B173" s="126"/>
      <c r="C173" s="126"/>
      <c r="D173" s="126"/>
      <c r="E173" s="126"/>
      <c r="F173" s="126"/>
    </row>
    <row r="174" spans="2:6" s="2" customFormat="1" x14ac:dyDescent="0.25">
      <c r="B174" s="126"/>
      <c r="C174" s="126"/>
      <c r="D174" s="126"/>
      <c r="E174" s="126"/>
      <c r="F174" s="126"/>
    </row>
    <row r="175" spans="2:6" s="2" customFormat="1" x14ac:dyDescent="0.25">
      <c r="B175" s="126"/>
      <c r="C175" s="126"/>
      <c r="D175" s="126"/>
      <c r="E175" s="126"/>
      <c r="F175" s="126"/>
    </row>
    <row r="176" spans="2:6" s="2" customFormat="1" x14ac:dyDescent="0.25">
      <c r="B176" s="126"/>
      <c r="C176" s="126"/>
      <c r="D176" s="126"/>
      <c r="E176" s="126"/>
      <c r="F176" s="126"/>
    </row>
    <row r="177" spans="2:6" s="2" customFormat="1" x14ac:dyDescent="0.25">
      <c r="B177" s="126"/>
      <c r="C177" s="126"/>
      <c r="D177" s="126"/>
      <c r="E177" s="126"/>
      <c r="F177" s="126"/>
    </row>
    <row r="178" spans="2:6" s="2" customFormat="1" x14ac:dyDescent="0.25">
      <c r="B178" s="126"/>
      <c r="C178" s="126"/>
      <c r="D178" s="126"/>
      <c r="E178" s="126"/>
      <c r="F178" s="126"/>
    </row>
    <row r="179" spans="2:6" s="2" customFormat="1" x14ac:dyDescent="0.25">
      <c r="B179" s="126"/>
      <c r="C179" s="126"/>
      <c r="D179" s="126"/>
      <c r="E179" s="126"/>
      <c r="F179" s="126"/>
    </row>
    <row r="180" spans="2:6" s="2" customFormat="1" x14ac:dyDescent="0.25">
      <c r="B180" s="126"/>
      <c r="C180" s="126"/>
      <c r="D180" s="126"/>
      <c r="E180" s="126"/>
      <c r="F180" s="126"/>
    </row>
    <row r="181" spans="2:6" s="2" customFormat="1" x14ac:dyDescent="0.25">
      <c r="B181" s="126"/>
      <c r="C181" s="126"/>
      <c r="D181" s="126"/>
      <c r="E181" s="126"/>
      <c r="F181" s="126"/>
    </row>
    <row r="182" spans="2:6" s="2" customFormat="1" x14ac:dyDescent="0.25">
      <c r="B182" s="126"/>
      <c r="C182" s="126"/>
      <c r="D182" s="126"/>
      <c r="E182" s="126"/>
      <c r="F182" s="126"/>
    </row>
    <row r="183" spans="2:6" s="2" customFormat="1" x14ac:dyDescent="0.25">
      <c r="B183" s="126"/>
      <c r="C183" s="126"/>
      <c r="D183" s="126"/>
      <c r="E183" s="126"/>
      <c r="F183" s="126"/>
    </row>
    <row r="184" spans="2:6" s="2" customFormat="1" x14ac:dyDescent="0.25">
      <c r="B184" s="126"/>
      <c r="C184" s="126"/>
      <c r="D184" s="126"/>
      <c r="E184" s="126"/>
      <c r="F184" s="126"/>
    </row>
    <row r="185" spans="2:6" s="2" customFormat="1" x14ac:dyDescent="0.25">
      <c r="B185" s="126"/>
      <c r="C185" s="126"/>
      <c r="D185" s="126"/>
      <c r="E185" s="126"/>
      <c r="F185" s="126"/>
    </row>
    <row r="186" spans="2:6" s="2" customFormat="1" x14ac:dyDescent="0.25">
      <c r="B186" s="126"/>
      <c r="C186" s="126"/>
      <c r="D186" s="126"/>
      <c r="E186" s="126"/>
      <c r="F186" s="126"/>
    </row>
    <row r="187" spans="2:6" s="2" customFormat="1" x14ac:dyDescent="0.25">
      <c r="B187" s="126"/>
      <c r="C187" s="126"/>
      <c r="D187" s="126"/>
      <c r="E187" s="126"/>
      <c r="F187" s="126"/>
    </row>
    <row r="188" spans="2:6" s="2" customFormat="1" x14ac:dyDescent="0.25">
      <c r="B188" s="126"/>
      <c r="C188" s="126"/>
      <c r="D188" s="126"/>
      <c r="E188" s="126"/>
      <c r="F188" s="126"/>
    </row>
    <row r="189" spans="2:6" s="2" customFormat="1" x14ac:dyDescent="0.25">
      <c r="B189" s="126"/>
      <c r="C189" s="126"/>
      <c r="D189" s="126"/>
      <c r="E189" s="126"/>
      <c r="F189" s="126"/>
    </row>
    <row r="190" spans="2:6" s="2" customFormat="1" x14ac:dyDescent="0.25">
      <c r="B190" s="126"/>
      <c r="C190" s="126"/>
      <c r="D190" s="126"/>
      <c r="E190" s="126"/>
      <c r="F190" s="126"/>
    </row>
    <row r="191" spans="2:6" s="2" customFormat="1" x14ac:dyDescent="0.25">
      <c r="B191" s="126"/>
      <c r="C191" s="126"/>
      <c r="D191" s="126"/>
      <c r="E191" s="126"/>
      <c r="F191" s="126"/>
    </row>
    <row r="192" spans="2:6" s="2" customFormat="1" x14ac:dyDescent="0.25">
      <c r="B192" s="126"/>
      <c r="C192" s="126"/>
      <c r="D192" s="126"/>
      <c r="E192" s="126"/>
      <c r="F192" s="126"/>
    </row>
    <row r="193" spans="2:6" s="2" customFormat="1" x14ac:dyDescent="0.25">
      <c r="B193" s="126"/>
      <c r="C193" s="126"/>
      <c r="D193" s="126"/>
      <c r="E193" s="126"/>
      <c r="F193" s="126"/>
    </row>
    <row r="194" spans="2:6" s="2" customFormat="1" x14ac:dyDescent="0.25">
      <c r="B194" s="126"/>
      <c r="C194" s="126"/>
      <c r="D194" s="126"/>
      <c r="E194" s="126"/>
      <c r="F194" s="126"/>
    </row>
    <row r="195" spans="2:6" s="2" customFormat="1" x14ac:dyDescent="0.25">
      <c r="B195" s="126"/>
      <c r="C195" s="126"/>
      <c r="D195" s="126"/>
      <c r="E195" s="126"/>
      <c r="F195" s="126"/>
    </row>
    <row r="196" spans="2:6" s="2" customFormat="1" x14ac:dyDescent="0.25">
      <c r="B196" s="126"/>
      <c r="C196" s="126"/>
      <c r="D196" s="126"/>
      <c r="E196" s="126"/>
      <c r="F196" s="126"/>
    </row>
    <row r="197" spans="2:6" s="2" customFormat="1" x14ac:dyDescent="0.25">
      <c r="B197" s="126"/>
      <c r="C197" s="126"/>
      <c r="D197" s="126"/>
      <c r="E197" s="126"/>
      <c r="F197" s="126"/>
    </row>
    <row r="198" spans="2:6" s="2" customFormat="1" x14ac:dyDescent="0.25">
      <c r="B198" s="126"/>
      <c r="C198" s="126"/>
      <c r="D198" s="126"/>
      <c r="E198" s="126"/>
      <c r="F198" s="126"/>
    </row>
    <row r="199" spans="2:6" s="2" customFormat="1" x14ac:dyDescent="0.25">
      <c r="B199" s="126"/>
      <c r="C199" s="126"/>
      <c r="D199" s="126"/>
      <c r="E199" s="126"/>
      <c r="F199" s="126"/>
    </row>
    <row r="200" spans="2:6" s="2" customFormat="1" x14ac:dyDescent="0.25">
      <c r="B200" s="126"/>
      <c r="C200" s="126"/>
      <c r="D200" s="126"/>
      <c r="E200" s="126"/>
      <c r="F200" s="126"/>
    </row>
    <row r="201" spans="2:6" s="2" customFormat="1" x14ac:dyDescent="0.25">
      <c r="B201" s="126"/>
      <c r="C201" s="126"/>
      <c r="D201" s="126"/>
      <c r="E201" s="126"/>
      <c r="F201" s="126"/>
    </row>
    <row r="202" spans="2:6" s="2" customFormat="1" x14ac:dyDescent="0.25">
      <c r="B202" s="126"/>
      <c r="C202" s="126"/>
      <c r="D202" s="126"/>
      <c r="E202" s="126"/>
      <c r="F202" s="126"/>
    </row>
    <row r="203" spans="2:6" s="2" customFormat="1" x14ac:dyDescent="0.25">
      <c r="B203" s="126"/>
      <c r="C203" s="126"/>
      <c r="D203" s="126"/>
      <c r="E203" s="126"/>
      <c r="F203" s="126"/>
    </row>
    <row r="204" spans="2:6" s="2" customFormat="1" x14ac:dyDescent="0.25">
      <c r="B204" s="126"/>
      <c r="C204" s="126"/>
      <c r="D204" s="126"/>
      <c r="E204" s="126"/>
      <c r="F204" s="126"/>
    </row>
    <row r="205" spans="2:6" s="2" customFormat="1" x14ac:dyDescent="0.25">
      <c r="B205" s="126"/>
      <c r="C205" s="126"/>
      <c r="D205" s="126"/>
      <c r="E205" s="126"/>
      <c r="F205" s="126"/>
    </row>
    <row r="206" spans="2:6" s="2" customFormat="1" x14ac:dyDescent="0.25">
      <c r="B206" s="126"/>
      <c r="C206" s="126"/>
      <c r="D206" s="126"/>
      <c r="E206" s="126"/>
      <c r="F206" s="126"/>
    </row>
    <row r="207" spans="2:6" s="2" customFormat="1" x14ac:dyDescent="0.25">
      <c r="B207" s="126"/>
      <c r="C207" s="126"/>
      <c r="D207" s="126"/>
      <c r="E207" s="126"/>
      <c r="F207" s="126"/>
    </row>
    <row r="208" spans="2:6" s="2" customFormat="1" x14ac:dyDescent="0.25">
      <c r="B208" s="126"/>
      <c r="C208" s="126"/>
      <c r="D208" s="126"/>
      <c r="E208" s="126"/>
      <c r="F208" s="126"/>
    </row>
    <row r="209" spans="2:6" s="2" customFormat="1" x14ac:dyDescent="0.25">
      <c r="B209" s="126"/>
      <c r="C209" s="126"/>
      <c r="D209" s="126"/>
      <c r="E209" s="126"/>
      <c r="F209" s="126"/>
    </row>
    <row r="210" spans="2:6" s="2" customFormat="1" x14ac:dyDescent="0.25">
      <c r="B210" s="126"/>
      <c r="C210" s="126"/>
      <c r="D210" s="126"/>
      <c r="E210" s="126"/>
      <c r="F210" s="126"/>
    </row>
    <row r="211" spans="2:6" s="2" customFormat="1" x14ac:dyDescent="0.25">
      <c r="B211" s="126"/>
      <c r="C211" s="126"/>
      <c r="D211" s="126"/>
      <c r="E211" s="126"/>
      <c r="F211" s="126"/>
    </row>
    <row r="212" spans="2:6" s="2" customFormat="1" x14ac:dyDescent="0.25">
      <c r="B212" s="126"/>
      <c r="C212" s="126"/>
      <c r="D212" s="126"/>
      <c r="E212" s="126"/>
      <c r="F212" s="126"/>
    </row>
    <row r="213" spans="2:6" s="2" customFormat="1" x14ac:dyDescent="0.25">
      <c r="B213" s="126"/>
      <c r="C213" s="126"/>
      <c r="D213" s="126"/>
      <c r="E213" s="126"/>
      <c r="F213" s="126"/>
    </row>
    <row r="214" spans="2:6" s="2" customFormat="1" x14ac:dyDescent="0.25">
      <c r="B214" s="126"/>
      <c r="C214" s="126"/>
      <c r="D214" s="126"/>
      <c r="E214" s="126"/>
      <c r="F214" s="126"/>
    </row>
    <row r="215" spans="2:6" s="2" customFormat="1" x14ac:dyDescent="0.25">
      <c r="B215" s="126"/>
      <c r="C215" s="126"/>
      <c r="D215" s="126"/>
      <c r="E215" s="126"/>
      <c r="F215" s="126"/>
    </row>
    <row r="216" spans="2:6" s="2" customFormat="1" x14ac:dyDescent="0.25">
      <c r="B216" s="126"/>
      <c r="C216" s="126"/>
      <c r="D216" s="126"/>
      <c r="E216" s="126"/>
      <c r="F216" s="126"/>
    </row>
    <row r="217" spans="2:6" s="2" customFormat="1" x14ac:dyDescent="0.25">
      <c r="B217" s="126"/>
      <c r="C217" s="126"/>
      <c r="D217" s="126"/>
      <c r="E217" s="126"/>
      <c r="F217" s="126"/>
    </row>
    <row r="218" spans="2:6" s="2" customFormat="1" x14ac:dyDescent="0.25">
      <c r="B218" s="126"/>
      <c r="C218" s="126"/>
      <c r="D218" s="126"/>
      <c r="E218" s="126"/>
      <c r="F218" s="126"/>
    </row>
    <row r="219" spans="2:6" s="2" customFormat="1" x14ac:dyDescent="0.25">
      <c r="B219" s="126"/>
      <c r="C219" s="126"/>
      <c r="D219" s="126"/>
      <c r="E219" s="126"/>
      <c r="F219" s="126"/>
    </row>
    <row r="220" spans="2:6" s="2" customFormat="1" x14ac:dyDescent="0.25">
      <c r="B220" s="126"/>
      <c r="C220" s="126"/>
      <c r="D220" s="126"/>
      <c r="E220" s="126"/>
      <c r="F220" s="126"/>
    </row>
    <row r="221" spans="2:6" s="2" customFormat="1" x14ac:dyDescent="0.25">
      <c r="B221" s="126"/>
      <c r="C221" s="126"/>
      <c r="D221" s="126"/>
      <c r="E221" s="126"/>
      <c r="F221" s="126"/>
    </row>
    <row r="222" spans="2:6" s="2" customFormat="1" x14ac:dyDescent="0.25">
      <c r="B222" s="126"/>
      <c r="C222" s="126"/>
      <c r="D222" s="126"/>
      <c r="E222" s="126"/>
      <c r="F222" s="126"/>
    </row>
    <row r="223" spans="2:6" s="2" customFormat="1" x14ac:dyDescent="0.25">
      <c r="B223" s="126"/>
      <c r="C223" s="126"/>
      <c r="D223" s="126"/>
      <c r="E223" s="126"/>
      <c r="F223" s="126"/>
    </row>
    <row r="224" spans="2:6" s="2" customFormat="1" x14ac:dyDescent="0.25">
      <c r="B224" s="126"/>
      <c r="C224" s="126"/>
      <c r="D224" s="126"/>
      <c r="E224" s="126"/>
      <c r="F224" s="126"/>
    </row>
    <row r="225" spans="2:6" s="2" customFormat="1" x14ac:dyDescent="0.25">
      <c r="B225" s="126"/>
      <c r="C225" s="126"/>
      <c r="D225" s="126"/>
      <c r="E225" s="126"/>
      <c r="F225" s="126"/>
    </row>
    <row r="226" spans="2:6" s="2" customFormat="1" x14ac:dyDescent="0.25">
      <c r="B226" s="126"/>
      <c r="C226" s="126"/>
      <c r="D226" s="126"/>
      <c r="E226" s="126"/>
      <c r="F226" s="126"/>
    </row>
    <row r="227" spans="2:6" s="2" customFormat="1" x14ac:dyDescent="0.25">
      <c r="B227" s="126"/>
      <c r="C227" s="126"/>
      <c r="D227" s="126"/>
      <c r="E227" s="126"/>
      <c r="F227" s="126"/>
    </row>
    <row r="228" spans="2:6" s="2" customFormat="1" x14ac:dyDescent="0.25">
      <c r="B228" s="126"/>
      <c r="C228" s="126"/>
      <c r="D228" s="126"/>
      <c r="E228" s="126"/>
      <c r="F228" s="126"/>
    </row>
    <row r="229" spans="2:6" s="2" customFormat="1" x14ac:dyDescent="0.25">
      <c r="B229" s="126"/>
      <c r="C229" s="126"/>
      <c r="D229" s="126"/>
      <c r="E229" s="126"/>
      <c r="F229" s="126"/>
    </row>
    <row r="230" spans="2:6" s="2" customFormat="1" x14ac:dyDescent="0.25">
      <c r="B230" s="126"/>
      <c r="C230" s="126"/>
      <c r="D230" s="126"/>
      <c r="E230" s="126"/>
      <c r="F230" s="126"/>
    </row>
  </sheetData>
  <mergeCells count="2">
    <mergeCell ref="C5:E5"/>
    <mergeCell ref="F5:H5"/>
  </mergeCells>
  <phoneticPr fontId="19" type="noConversion"/>
  <pageMargins left="0.19685039370078741" right="0.19685039370078741" top="0.74803149606299213" bottom="0.98425196850393704" header="0.51181102362204722" footer="0.51181102362204722"/>
  <pageSetup paperSize="9" orientation="landscape" r:id="rId1"/>
  <headerFooter alignWithMargins="0"/>
  <ignoredErrors>
    <ignoredError sqref="F1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79998168889431442"/>
    <pageSetUpPr fitToPage="1"/>
  </sheetPr>
  <dimension ref="A1:O19"/>
  <sheetViews>
    <sheetView showGridLines="0" zoomScaleNormal="100" workbookViewId="0"/>
  </sheetViews>
  <sheetFormatPr defaultColWidth="11.44140625" defaultRowHeight="13.2" x14ac:dyDescent="0.25"/>
  <cols>
    <col min="1" max="1" width="33.6640625" customWidth="1"/>
    <col min="2" max="6" width="8.5546875" customWidth="1"/>
    <col min="7" max="7" width="13.109375" customWidth="1"/>
    <col min="8" max="8" width="8.5546875" bestFit="1" customWidth="1"/>
    <col min="11" max="12" width="12.33203125" bestFit="1" customWidth="1"/>
    <col min="13" max="14" width="11.5546875" bestFit="1" customWidth="1"/>
    <col min="15" max="15" width="12.33203125" bestFit="1" customWidth="1"/>
  </cols>
  <sheetData>
    <row r="1" spans="1:15" x14ac:dyDescent="0.25">
      <c r="A1" s="312" t="s">
        <v>165</v>
      </c>
    </row>
    <row r="2" spans="1:15" s="2" customFormat="1" ht="17.399999999999999" x14ac:dyDescent="0.3">
      <c r="A2" s="54" t="s">
        <v>37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3" spans="1:15" s="1" customFormat="1" ht="18" x14ac:dyDescent="0.35">
      <c r="A3" s="55" t="s">
        <v>167</v>
      </c>
    </row>
    <row r="4" spans="1:15" s="2" customFormat="1" x14ac:dyDescent="0.25">
      <c r="A4" s="126"/>
      <c r="B4" s="126"/>
      <c r="C4" s="199"/>
      <c r="D4" s="199"/>
      <c r="E4" s="199"/>
      <c r="F4" s="199"/>
      <c r="G4" s="199"/>
      <c r="H4" s="199"/>
      <c r="I4" s="126"/>
      <c r="J4" s="126"/>
      <c r="K4" s="126"/>
      <c r="L4" s="126"/>
      <c r="M4" s="126"/>
      <c r="N4" s="126"/>
      <c r="O4" s="126"/>
    </row>
    <row r="5" spans="1:15" s="2" customFormat="1" ht="13.8" x14ac:dyDescent="0.25">
      <c r="A5" s="44"/>
      <c r="B5" s="16"/>
      <c r="C5" s="319" t="s">
        <v>20</v>
      </c>
      <c r="D5" s="319"/>
      <c r="E5" s="319"/>
      <c r="F5" s="319" t="s">
        <v>21</v>
      </c>
      <c r="G5" s="319"/>
      <c r="H5" s="320"/>
      <c r="I5" s="126"/>
      <c r="J5" s="126"/>
      <c r="K5" s="126"/>
      <c r="L5" s="126"/>
      <c r="M5" s="126"/>
      <c r="N5" s="126"/>
      <c r="O5" s="126"/>
    </row>
    <row r="6" spans="1:15" s="2" customFormat="1" ht="13.8" x14ac:dyDescent="0.25">
      <c r="A6" s="45"/>
      <c r="B6" s="200" t="s">
        <v>22</v>
      </c>
      <c r="C6" s="36" t="s">
        <v>22</v>
      </c>
      <c r="D6" s="60" t="s">
        <v>23</v>
      </c>
      <c r="E6" s="36" t="s">
        <v>24</v>
      </c>
      <c r="F6" s="36" t="s">
        <v>22</v>
      </c>
      <c r="G6" s="43" t="s">
        <v>25</v>
      </c>
      <c r="H6" s="43" t="s">
        <v>26</v>
      </c>
      <c r="I6" s="126"/>
      <c r="J6" s="126"/>
      <c r="K6" s="126"/>
      <c r="L6" s="126"/>
      <c r="M6" s="126"/>
      <c r="N6" s="126"/>
      <c r="O6" s="126"/>
    </row>
    <row r="7" spans="1:15" s="2" customFormat="1" ht="13.8" x14ac:dyDescent="0.25">
      <c r="A7" s="45"/>
      <c r="B7" s="200"/>
      <c r="C7" s="36"/>
      <c r="D7" s="60" t="s">
        <v>27</v>
      </c>
      <c r="E7" s="36" t="s">
        <v>28</v>
      </c>
      <c r="F7" s="36"/>
      <c r="G7" s="43" t="s">
        <v>29</v>
      </c>
      <c r="H7" s="43" t="s">
        <v>30</v>
      </c>
      <c r="I7" s="126"/>
      <c r="J7" s="126"/>
      <c r="K7" s="126"/>
      <c r="L7" s="126"/>
      <c r="M7" s="126"/>
      <c r="N7" s="126"/>
      <c r="O7" s="126"/>
    </row>
    <row r="8" spans="1:15" s="2" customFormat="1" ht="13.8" x14ac:dyDescent="0.25">
      <c r="A8" s="65" t="s">
        <v>38</v>
      </c>
      <c r="B8" s="30"/>
      <c r="C8" s="31"/>
      <c r="D8" s="32" t="s">
        <v>32</v>
      </c>
      <c r="E8" s="32" t="s">
        <v>32</v>
      </c>
      <c r="F8" s="32"/>
      <c r="G8" s="43"/>
      <c r="H8" s="35"/>
      <c r="I8" s="126"/>
      <c r="J8" s="126"/>
      <c r="K8" s="126"/>
      <c r="L8" s="126"/>
      <c r="M8" s="126"/>
      <c r="N8" s="126"/>
      <c r="O8" s="126"/>
    </row>
    <row r="9" spans="1:15" s="2" customFormat="1" x14ac:dyDescent="0.25">
      <c r="A9" s="202" t="s">
        <v>39</v>
      </c>
      <c r="B9" s="266">
        <f>C9+F9</f>
        <v>3961.64</v>
      </c>
      <c r="C9" s="261">
        <f>SUM(D9:E9)</f>
        <v>3919</v>
      </c>
      <c r="D9" s="268">
        <v>2737</v>
      </c>
      <c r="E9" s="268">
        <v>1182</v>
      </c>
      <c r="F9" s="269">
        <f>SUM(G9:H9)</f>
        <v>42.64</v>
      </c>
      <c r="G9" s="270">
        <f>5.64+25</f>
        <v>30.64</v>
      </c>
      <c r="H9" s="270">
        <v>12</v>
      </c>
      <c r="I9" s="126"/>
      <c r="J9" s="126"/>
      <c r="K9" s="126"/>
      <c r="L9" s="126"/>
      <c r="M9" s="126"/>
      <c r="N9" s="126"/>
      <c r="O9" s="126"/>
    </row>
    <row r="10" spans="1:15" s="1" customFormat="1" x14ac:dyDescent="0.25">
      <c r="A10" s="124" t="s">
        <v>40</v>
      </c>
      <c r="B10" s="266">
        <f t="shared" ref="B10:B12" si="0">C10+F10</f>
        <v>1191.45</v>
      </c>
      <c r="C10" s="262">
        <f t="shared" ref="C10:C12" si="1">SUM(D10:E10)</f>
        <v>1190</v>
      </c>
      <c r="D10" s="268">
        <v>836</v>
      </c>
      <c r="E10" s="268">
        <v>354</v>
      </c>
      <c r="F10" s="263">
        <f t="shared" ref="F10:F12" si="2">SUM(G10:H10)</f>
        <v>1.45</v>
      </c>
      <c r="G10" s="271">
        <v>1.45</v>
      </c>
      <c r="H10" s="271">
        <v>0</v>
      </c>
    </row>
    <row r="11" spans="1:15" s="1" customFormat="1" x14ac:dyDescent="0.25">
      <c r="A11" s="124" t="s">
        <v>41</v>
      </c>
      <c r="B11" s="266">
        <f t="shared" si="0"/>
        <v>390</v>
      </c>
      <c r="C11" s="262">
        <f t="shared" si="1"/>
        <v>390</v>
      </c>
      <c r="D11" s="268">
        <v>302</v>
      </c>
      <c r="E11" s="268">
        <v>88</v>
      </c>
      <c r="F11" s="263">
        <f t="shared" si="2"/>
        <v>0</v>
      </c>
      <c r="G11" s="271">
        <v>0</v>
      </c>
      <c r="H11" s="271">
        <v>0</v>
      </c>
    </row>
    <row r="12" spans="1:15" s="1" customFormat="1" x14ac:dyDescent="0.25">
      <c r="A12" s="124" t="s">
        <v>42</v>
      </c>
      <c r="B12" s="266">
        <f t="shared" si="0"/>
        <v>463</v>
      </c>
      <c r="C12" s="262">
        <f t="shared" si="1"/>
        <v>463</v>
      </c>
      <c r="D12" s="268">
        <v>327</v>
      </c>
      <c r="E12" s="268">
        <v>136</v>
      </c>
      <c r="F12" s="263">
        <f t="shared" si="2"/>
        <v>0</v>
      </c>
      <c r="G12" s="271">
        <v>0</v>
      </c>
      <c r="H12" s="271">
        <v>0</v>
      </c>
    </row>
    <row r="13" spans="1:15" s="1" customFormat="1" x14ac:dyDescent="0.25">
      <c r="A13" s="56" t="s">
        <v>22</v>
      </c>
      <c r="B13" s="272">
        <f t="shared" ref="B13:F13" si="3">SUM(B9:B12)</f>
        <v>6006.09</v>
      </c>
      <c r="C13" s="272">
        <f t="shared" si="3"/>
        <v>5962</v>
      </c>
      <c r="D13" s="272">
        <f t="shared" si="3"/>
        <v>4202</v>
      </c>
      <c r="E13" s="273">
        <v>1759</v>
      </c>
      <c r="F13" s="273">
        <f t="shared" si="3"/>
        <v>44.09</v>
      </c>
      <c r="G13" s="274">
        <f>SUM(G9:G12)</f>
        <v>32.090000000000003</v>
      </c>
      <c r="H13" s="275">
        <f>SUM(H9:H12)</f>
        <v>12</v>
      </c>
    </row>
    <row r="14" spans="1:15" s="1" customFormat="1" x14ac:dyDescent="0.25">
      <c r="B14" s="3"/>
      <c r="C14" s="288"/>
      <c r="D14" s="3"/>
      <c r="E14" s="3"/>
      <c r="F14" s="3"/>
      <c r="G14" s="3"/>
      <c r="H14" s="3"/>
      <c r="J14"/>
      <c r="K14"/>
      <c r="L14"/>
      <c r="M14"/>
      <c r="N14"/>
      <c r="O14"/>
    </row>
    <row r="15" spans="1:15" s="2" customFormat="1" ht="12.75" customHeight="1" x14ac:dyDescent="0.3">
      <c r="A15" s="158" t="s">
        <v>43</v>
      </c>
      <c r="B15" s="195"/>
      <c r="C15" s="195"/>
      <c r="D15" s="195"/>
      <c r="E15" s="195"/>
      <c r="F15" s="195"/>
      <c r="G15" s="195"/>
      <c r="H15" s="195"/>
      <c r="I15" s="195"/>
      <c r="J15"/>
      <c r="K15"/>
      <c r="L15"/>
      <c r="M15"/>
      <c r="N15"/>
      <c r="O15"/>
    </row>
    <row r="16" spans="1:15" x14ac:dyDescent="0.25">
      <c r="A16" s="27" t="s">
        <v>156</v>
      </c>
    </row>
    <row r="17" spans="1:15" s="1" customFormat="1" x14ac:dyDescent="0.25">
      <c r="B17" s="11"/>
      <c r="C17" s="11"/>
      <c r="D17" s="11"/>
      <c r="E17" s="11"/>
      <c r="F17" s="11"/>
      <c r="G17" s="11"/>
      <c r="H17" s="11"/>
      <c r="I17" s="4"/>
      <c r="J17"/>
      <c r="K17"/>
      <c r="L17"/>
      <c r="M17"/>
      <c r="N17"/>
      <c r="O17"/>
    </row>
    <row r="19" spans="1:15" ht="14.4" x14ac:dyDescent="0.3">
      <c r="A19" s="311" t="s">
        <v>161</v>
      </c>
      <c r="B19" s="181"/>
    </row>
  </sheetData>
  <mergeCells count="2">
    <mergeCell ref="C5:E5"/>
    <mergeCell ref="F5:H5"/>
  </mergeCells>
  <pageMargins left="0.27559055118110237" right="0.19685039370078741" top="0.98425196850393704" bottom="0.98425196850393704" header="0.51181102362204722" footer="0.51181102362204722"/>
  <pageSetup paperSize="9" orientation="landscape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79998168889431442"/>
    <pageSetUpPr fitToPage="1"/>
  </sheetPr>
  <dimension ref="A1:O40"/>
  <sheetViews>
    <sheetView showGridLines="0" zoomScaleNormal="100" workbookViewId="0"/>
  </sheetViews>
  <sheetFormatPr defaultColWidth="11.44140625" defaultRowHeight="13.2" x14ac:dyDescent="0.25"/>
  <cols>
    <col min="1" max="1" width="33.6640625" customWidth="1"/>
    <col min="2" max="6" width="8.5546875" customWidth="1"/>
    <col min="7" max="7" width="13.6640625" customWidth="1"/>
    <col min="8" max="8" width="9.109375" customWidth="1"/>
    <col min="11" max="11" width="12.88671875" bestFit="1" customWidth="1"/>
    <col min="12" max="14" width="11.5546875" bestFit="1" customWidth="1"/>
    <col min="15" max="15" width="12.88671875" bestFit="1" customWidth="1"/>
  </cols>
  <sheetData>
    <row r="1" spans="1:15" x14ac:dyDescent="0.25">
      <c r="A1" s="312" t="s">
        <v>165</v>
      </c>
    </row>
    <row r="2" spans="1:15" s="2" customFormat="1" ht="17.399999999999999" x14ac:dyDescent="0.3">
      <c r="A2" s="54" t="s">
        <v>44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3" spans="1:15" s="1" customFormat="1" ht="18" x14ac:dyDescent="0.35">
      <c r="A3" s="55" t="s">
        <v>45</v>
      </c>
    </row>
    <row r="4" spans="1:15" s="1" customFormat="1" ht="15.6" x14ac:dyDescent="0.3">
      <c r="A4" s="55" t="s">
        <v>168</v>
      </c>
    </row>
    <row r="5" spans="1:15" s="2" customFormat="1" x14ac:dyDescent="0.25">
      <c r="A5" s="126"/>
      <c r="B5" s="126"/>
      <c r="C5" s="199"/>
      <c r="D5" s="199"/>
      <c r="E5" s="199"/>
      <c r="F5" s="199"/>
      <c r="G5" s="199"/>
      <c r="H5" s="199"/>
      <c r="I5" s="126"/>
      <c r="J5" s="126"/>
      <c r="K5" s="126"/>
      <c r="L5" s="126"/>
      <c r="M5" s="126"/>
      <c r="N5" s="126"/>
      <c r="O5" s="126"/>
    </row>
    <row r="6" spans="1:15" s="2" customFormat="1" ht="13.8" x14ac:dyDescent="0.25">
      <c r="A6" s="44"/>
      <c r="B6" s="16"/>
      <c r="C6" s="319" t="s">
        <v>20</v>
      </c>
      <c r="D6" s="319"/>
      <c r="E6" s="319"/>
      <c r="F6" s="319" t="s">
        <v>21</v>
      </c>
      <c r="G6" s="319"/>
      <c r="H6" s="320"/>
      <c r="I6" s="126"/>
      <c r="J6" s="126"/>
      <c r="K6" s="126"/>
      <c r="L6" s="126"/>
      <c r="M6" s="126"/>
      <c r="N6" s="126"/>
      <c r="O6" s="126"/>
    </row>
    <row r="7" spans="1:15" s="2" customFormat="1" ht="13.8" x14ac:dyDescent="0.25">
      <c r="A7" s="45"/>
      <c r="B7" s="200" t="s">
        <v>22</v>
      </c>
      <c r="C7" s="36" t="s">
        <v>22</v>
      </c>
      <c r="D7" s="60" t="s">
        <v>23</v>
      </c>
      <c r="E7" s="36" t="s">
        <v>24</v>
      </c>
      <c r="F7" s="36" t="s">
        <v>22</v>
      </c>
      <c r="G7" s="43" t="s">
        <v>25</v>
      </c>
      <c r="H7" s="43" t="s">
        <v>46</v>
      </c>
      <c r="I7" s="126"/>
      <c r="J7" s="126"/>
      <c r="K7" s="126"/>
      <c r="L7" s="126"/>
      <c r="M7" s="126"/>
      <c r="N7" s="126"/>
      <c r="O7" s="126"/>
    </row>
    <row r="8" spans="1:15" s="2" customFormat="1" ht="13.8" x14ac:dyDescent="0.25">
      <c r="A8" s="45"/>
      <c r="B8" s="200"/>
      <c r="C8" s="36"/>
      <c r="D8" s="60" t="s">
        <v>27</v>
      </c>
      <c r="E8" s="36" t="s">
        <v>28</v>
      </c>
      <c r="F8" s="36"/>
      <c r="G8" s="43" t="s">
        <v>29</v>
      </c>
      <c r="H8" s="43" t="s">
        <v>30</v>
      </c>
      <c r="I8" s="126"/>
      <c r="J8" s="126"/>
      <c r="K8" s="126"/>
      <c r="L8" s="126"/>
      <c r="M8" s="126"/>
      <c r="N8" s="126"/>
      <c r="O8" s="126"/>
    </row>
    <row r="9" spans="1:15" s="2" customFormat="1" ht="13.8" x14ac:dyDescent="0.25">
      <c r="A9" s="65" t="s">
        <v>38</v>
      </c>
      <c r="B9" s="30"/>
      <c r="C9" s="31"/>
      <c r="D9" s="32" t="s">
        <v>32</v>
      </c>
      <c r="E9" s="32" t="s">
        <v>32</v>
      </c>
      <c r="F9" s="32"/>
      <c r="G9" s="32"/>
      <c r="H9" s="43"/>
      <c r="I9" s="126"/>
      <c r="J9"/>
      <c r="K9"/>
      <c r="L9"/>
      <c r="M9"/>
      <c r="N9"/>
      <c r="O9"/>
    </row>
    <row r="10" spans="1:15" s="2" customFormat="1" x14ac:dyDescent="0.25">
      <c r="A10" s="202" t="s">
        <v>39</v>
      </c>
      <c r="B10" s="266">
        <f>C10+F10</f>
        <v>2979</v>
      </c>
      <c r="C10" s="261">
        <f>SUM(D10:E10)</f>
        <v>2944</v>
      </c>
      <c r="D10" s="268">
        <v>1971</v>
      </c>
      <c r="E10" s="264">
        <v>973</v>
      </c>
      <c r="F10" s="261">
        <f>SUM(G10:H10)</f>
        <v>35</v>
      </c>
      <c r="G10" s="276">
        <v>25</v>
      </c>
      <c r="H10" s="142">
        <v>10</v>
      </c>
      <c r="I10" s="126"/>
      <c r="J10"/>
      <c r="K10"/>
      <c r="L10"/>
      <c r="M10"/>
      <c r="N10"/>
      <c r="O10"/>
    </row>
    <row r="11" spans="1:15" s="1" customFormat="1" x14ac:dyDescent="0.25">
      <c r="A11" s="124" t="s">
        <v>40</v>
      </c>
      <c r="B11" s="266">
        <f t="shared" ref="B11:B13" si="0">C11+F11</f>
        <v>1068</v>
      </c>
      <c r="C11" s="262">
        <f t="shared" ref="C11:C13" si="1">SUM(D11:E11)</f>
        <v>1068</v>
      </c>
      <c r="D11" s="268">
        <v>731</v>
      </c>
      <c r="E11" s="264">
        <v>337</v>
      </c>
      <c r="F11" s="262">
        <f t="shared" ref="F11:F13" si="2">SUM(G11:H11)</f>
        <v>0</v>
      </c>
      <c r="G11" s="277">
        <v>0</v>
      </c>
      <c r="H11" s="149">
        <v>0</v>
      </c>
      <c r="J11"/>
      <c r="K11"/>
      <c r="L11"/>
      <c r="M11"/>
      <c r="N11"/>
      <c r="O11"/>
    </row>
    <row r="12" spans="1:15" s="1" customFormat="1" x14ac:dyDescent="0.25">
      <c r="A12" s="124" t="s">
        <v>41</v>
      </c>
      <c r="B12" s="266">
        <f t="shared" si="0"/>
        <v>307</v>
      </c>
      <c r="C12" s="262">
        <f t="shared" si="1"/>
        <v>307</v>
      </c>
      <c r="D12" s="268">
        <v>239</v>
      </c>
      <c r="E12" s="264">
        <v>68</v>
      </c>
      <c r="F12" s="262">
        <f t="shared" si="2"/>
        <v>0</v>
      </c>
      <c r="G12" s="277">
        <v>0</v>
      </c>
      <c r="H12" s="143">
        <v>0</v>
      </c>
      <c r="J12"/>
      <c r="K12"/>
      <c r="L12"/>
      <c r="M12"/>
      <c r="N12"/>
      <c r="O12"/>
    </row>
    <row r="13" spans="1:15" s="1" customFormat="1" x14ac:dyDescent="0.25">
      <c r="A13" s="124" t="s">
        <v>42</v>
      </c>
      <c r="B13" s="266">
        <f t="shared" si="0"/>
        <v>376</v>
      </c>
      <c r="C13" s="262">
        <f t="shared" si="1"/>
        <v>376</v>
      </c>
      <c r="D13" s="268">
        <v>256</v>
      </c>
      <c r="E13" s="264">
        <v>120</v>
      </c>
      <c r="F13" s="262">
        <f t="shared" si="2"/>
        <v>0</v>
      </c>
      <c r="G13" s="276">
        <v>0</v>
      </c>
      <c r="H13" s="144">
        <v>0</v>
      </c>
      <c r="J13"/>
      <c r="K13"/>
      <c r="L13"/>
      <c r="M13"/>
      <c r="N13"/>
      <c r="O13"/>
    </row>
    <row r="14" spans="1:15" s="1" customFormat="1" x14ac:dyDescent="0.25">
      <c r="A14" s="56" t="s">
        <v>22</v>
      </c>
      <c r="B14" s="272">
        <f>SUM(B10:B13)</f>
        <v>4730</v>
      </c>
      <c r="C14" s="272">
        <f t="shared" ref="C14:E14" si="3">SUM(C10:C13)</f>
        <v>4695</v>
      </c>
      <c r="D14" s="272">
        <f t="shared" si="3"/>
        <v>3197</v>
      </c>
      <c r="E14" s="272">
        <f t="shared" si="3"/>
        <v>1498</v>
      </c>
      <c r="F14" s="272">
        <f>SUM(F10:F13)</f>
        <v>35</v>
      </c>
      <c r="G14" s="273">
        <f>SUM(G10:G13)</f>
        <v>25</v>
      </c>
      <c r="H14" s="147">
        <f>SUM(H10:H13)</f>
        <v>10</v>
      </c>
      <c r="J14"/>
      <c r="K14"/>
      <c r="L14"/>
      <c r="M14"/>
      <c r="N14"/>
      <c r="O14"/>
    </row>
    <row r="15" spans="1:15" s="1" customFormat="1" x14ac:dyDescent="0.25">
      <c r="B15" s="3"/>
      <c r="C15" s="3"/>
      <c r="D15" s="3"/>
      <c r="E15" s="3"/>
      <c r="F15" s="3"/>
      <c r="G15" s="3"/>
      <c r="H15" s="3"/>
      <c r="J15"/>
      <c r="K15"/>
      <c r="L15"/>
      <c r="M15"/>
      <c r="N15"/>
      <c r="O15"/>
    </row>
    <row r="16" spans="1:15" s="2" customFormat="1" ht="12.75" customHeight="1" x14ac:dyDescent="0.25">
      <c r="A16" s="174" t="s">
        <v>47</v>
      </c>
      <c r="B16" s="195"/>
      <c r="C16" s="195"/>
      <c r="D16" s="195"/>
      <c r="E16" s="195"/>
      <c r="F16" s="195"/>
      <c r="G16" s="195"/>
      <c r="H16" s="195"/>
      <c r="I16" s="195"/>
      <c r="J16"/>
      <c r="K16"/>
      <c r="L16"/>
      <c r="M16"/>
      <c r="N16"/>
      <c r="O16"/>
    </row>
    <row r="17" spans="1:15" x14ac:dyDescent="0.25">
      <c r="A17" s="27" t="s">
        <v>156</v>
      </c>
    </row>
    <row r="18" spans="1:15" s="1" customFormat="1" x14ac:dyDescent="0.25">
      <c r="B18" s="11"/>
      <c r="C18" s="11"/>
      <c r="D18" s="11"/>
      <c r="E18" s="11"/>
      <c r="F18" s="11"/>
      <c r="G18" s="11"/>
      <c r="H18" s="11"/>
      <c r="I18" s="4"/>
      <c r="J18"/>
      <c r="K18"/>
      <c r="L18"/>
      <c r="M18"/>
      <c r="N18"/>
      <c r="O18"/>
    </row>
    <row r="19" spans="1:15" s="2" customFormat="1" x14ac:dyDescent="0.25">
      <c r="A19" s="126"/>
      <c r="B19"/>
      <c r="C19"/>
      <c r="D19"/>
      <c r="E19"/>
      <c r="F19" s="126"/>
      <c r="G19" s="126"/>
      <c r="H19" s="126"/>
      <c r="I19" s="126"/>
      <c r="J19" s="126"/>
      <c r="K19" s="126"/>
      <c r="L19" s="126"/>
      <c r="M19" s="126"/>
      <c r="N19" s="126"/>
      <c r="O19" s="126"/>
    </row>
    <row r="20" spans="1:15" s="2" customFormat="1" ht="14.4" x14ac:dyDescent="0.3">
      <c r="A20" s="311" t="s">
        <v>161</v>
      </c>
      <c r="B20"/>
      <c r="C20"/>
      <c r="D20"/>
      <c r="E20"/>
      <c r="F20"/>
      <c r="G20" s="126"/>
      <c r="H20" s="126"/>
      <c r="I20" s="126"/>
      <c r="J20" s="126"/>
      <c r="K20" s="126"/>
      <c r="L20" s="126"/>
      <c r="M20" s="126"/>
      <c r="N20" s="126"/>
      <c r="O20" s="126"/>
    </row>
    <row r="21" spans="1:15" s="2" customFormat="1" x14ac:dyDescent="0.25">
      <c r="A21"/>
      <c r="B21"/>
      <c r="C21"/>
      <c r="D21"/>
      <c r="E21"/>
      <c r="F21"/>
      <c r="G21" s="126"/>
      <c r="H21" s="126"/>
      <c r="I21" s="126"/>
      <c r="J21" s="126"/>
      <c r="K21" s="126"/>
      <c r="L21" s="126"/>
      <c r="M21" s="126"/>
      <c r="N21" s="126"/>
      <c r="O21" s="126"/>
    </row>
    <row r="22" spans="1:15" s="2" customFormat="1" x14ac:dyDescent="0.25">
      <c r="A22"/>
      <c r="B22"/>
      <c r="C22"/>
      <c r="D22"/>
      <c r="E22"/>
      <c r="F22"/>
      <c r="G22" s="126"/>
      <c r="H22" s="126"/>
      <c r="I22" s="126"/>
      <c r="J22" s="126"/>
      <c r="K22" s="126"/>
      <c r="L22" s="126"/>
      <c r="M22" s="126"/>
      <c r="N22" s="126"/>
      <c r="O22" s="126"/>
    </row>
    <row r="23" spans="1:15" s="2" customFormat="1" x14ac:dyDescent="0.25">
      <c r="A23"/>
      <c r="B23"/>
      <c r="C23"/>
      <c r="D23"/>
      <c r="E23"/>
      <c r="F23"/>
      <c r="G23" s="126"/>
      <c r="H23" s="126"/>
      <c r="I23" s="126"/>
      <c r="J23" s="126"/>
      <c r="K23" s="126"/>
      <c r="L23" s="126"/>
      <c r="M23" s="126"/>
      <c r="N23" s="126"/>
      <c r="O23" s="126"/>
    </row>
    <row r="24" spans="1:15" s="2" customFormat="1" x14ac:dyDescent="0.25">
      <c r="A24"/>
      <c r="B24"/>
      <c r="C24"/>
      <c r="D24"/>
      <c r="E24"/>
      <c r="F24"/>
      <c r="G24" s="126"/>
      <c r="H24" s="126"/>
      <c r="I24" s="126"/>
      <c r="J24" s="126"/>
      <c r="K24" s="126"/>
      <c r="L24" s="126"/>
      <c r="M24" s="126"/>
      <c r="N24" s="126"/>
      <c r="O24" s="126"/>
    </row>
    <row r="25" spans="1:15" s="2" customFormat="1" x14ac:dyDescent="0.25">
      <c r="A25"/>
      <c r="B25"/>
      <c r="C25"/>
      <c r="D25"/>
      <c r="E25"/>
      <c r="F25"/>
      <c r="G25" s="126"/>
      <c r="H25" s="126"/>
      <c r="I25" s="126"/>
      <c r="J25" s="126"/>
      <c r="K25" s="126"/>
      <c r="L25" s="126"/>
      <c r="M25" s="126"/>
      <c r="N25" s="126"/>
      <c r="O25" s="126"/>
    </row>
    <row r="26" spans="1:15" s="2" customFormat="1" x14ac:dyDescent="0.25">
      <c r="A26"/>
      <c r="B26"/>
      <c r="C26"/>
      <c r="D26"/>
      <c r="E26"/>
      <c r="F26"/>
      <c r="G26" s="126"/>
      <c r="H26" s="126"/>
      <c r="I26" s="126"/>
      <c r="J26" s="126"/>
      <c r="K26" s="126"/>
      <c r="L26" s="126"/>
      <c r="M26" s="126"/>
      <c r="N26" s="126"/>
      <c r="O26" s="126"/>
    </row>
    <row r="27" spans="1:15" s="2" customFormat="1" x14ac:dyDescent="0.25">
      <c r="A27"/>
      <c r="B27"/>
      <c r="C27"/>
      <c r="D27"/>
      <c r="E27"/>
      <c r="F27"/>
      <c r="G27" s="126"/>
      <c r="H27" s="126"/>
      <c r="I27" s="126"/>
      <c r="J27" s="126"/>
      <c r="K27" s="126"/>
      <c r="L27" s="126"/>
      <c r="M27" s="126"/>
      <c r="N27" s="126"/>
      <c r="O27" s="126"/>
    </row>
    <row r="28" spans="1:15" s="2" customFormat="1" x14ac:dyDescent="0.25">
      <c r="A28" s="126"/>
      <c r="B28"/>
      <c r="C28"/>
      <c r="D28"/>
      <c r="E28"/>
      <c r="F28" s="126"/>
      <c r="G28" s="126"/>
      <c r="H28" s="126"/>
      <c r="I28" s="126"/>
      <c r="J28" s="126"/>
      <c r="K28" s="126"/>
      <c r="L28" s="126"/>
      <c r="M28" s="126"/>
      <c r="N28" s="126"/>
      <c r="O28" s="126"/>
    </row>
    <row r="29" spans="1:15" s="2" customFormat="1" x14ac:dyDescent="0.25">
      <c r="A29" s="126"/>
      <c r="B29" s="126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</row>
    <row r="30" spans="1:15" s="2" customFormat="1" x14ac:dyDescent="0.25">
      <c r="A30" s="126"/>
      <c r="B30" s="126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</row>
    <row r="31" spans="1:15" s="2" customFormat="1" x14ac:dyDescent="0.25">
      <c r="A31" s="126"/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</row>
    <row r="32" spans="1:15" s="2" customFormat="1" x14ac:dyDescent="0.25">
      <c r="A32" s="126"/>
      <c r="B32" s="126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</row>
    <row r="33" spans="2:6" s="2" customFormat="1" x14ac:dyDescent="0.25">
      <c r="B33" s="126"/>
      <c r="C33" s="126"/>
      <c r="D33" s="126"/>
      <c r="E33" s="126"/>
      <c r="F33" s="126"/>
    </row>
    <row r="34" spans="2:6" s="2" customFormat="1" x14ac:dyDescent="0.25">
      <c r="B34" s="126"/>
      <c r="C34" s="126"/>
      <c r="D34" s="126"/>
      <c r="E34" s="126"/>
      <c r="F34" s="126"/>
    </row>
    <row r="35" spans="2:6" s="2" customFormat="1" x14ac:dyDescent="0.25">
      <c r="B35" s="126"/>
      <c r="C35" s="126"/>
      <c r="D35" s="126"/>
      <c r="E35" s="126"/>
      <c r="F35" s="126"/>
    </row>
    <row r="36" spans="2:6" s="2" customFormat="1" x14ac:dyDescent="0.25">
      <c r="B36" s="126"/>
      <c r="C36" s="126"/>
      <c r="D36" s="126"/>
      <c r="E36" s="126"/>
      <c r="F36" s="126"/>
    </row>
    <row r="37" spans="2:6" s="2" customFormat="1" x14ac:dyDescent="0.25">
      <c r="B37" s="126"/>
      <c r="C37" s="126"/>
      <c r="D37" s="126"/>
      <c r="E37" s="126"/>
      <c r="F37" s="126"/>
    </row>
    <row r="38" spans="2:6" s="2" customFormat="1" x14ac:dyDescent="0.25">
      <c r="B38" s="126"/>
      <c r="C38" s="126"/>
      <c r="D38" s="126"/>
      <c r="E38" s="126"/>
      <c r="F38" s="126"/>
    </row>
    <row r="39" spans="2:6" s="2" customFormat="1" x14ac:dyDescent="0.25">
      <c r="B39" s="126"/>
      <c r="C39" s="126"/>
      <c r="D39" s="126"/>
      <c r="E39" s="126"/>
      <c r="F39" s="126"/>
    </row>
    <row r="40" spans="2:6" s="2" customFormat="1" x14ac:dyDescent="0.25">
      <c r="B40" s="126"/>
      <c r="C40" s="126"/>
      <c r="D40" s="126"/>
      <c r="E40" s="126"/>
      <c r="F40" s="126"/>
    </row>
  </sheetData>
  <mergeCells count="2">
    <mergeCell ref="C6:E6"/>
    <mergeCell ref="F6:H6"/>
  </mergeCells>
  <phoneticPr fontId="19" type="noConversion"/>
  <pageMargins left="0.27559055118110237" right="0.19685039370078741" top="0.98425196850393704" bottom="0.98425196850393704" header="0.51181102362204722" footer="0.51181102362204722"/>
  <pageSetup paperSize="9" orientation="landscape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79998168889431442"/>
    <pageSetUpPr fitToPage="1"/>
  </sheetPr>
  <dimension ref="A1:P20"/>
  <sheetViews>
    <sheetView showGridLines="0" zoomScaleNormal="100" workbookViewId="0"/>
  </sheetViews>
  <sheetFormatPr defaultColWidth="11.44140625" defaultRowHeight="13.2" x14ac:dyDescent="0.25"/>
  <cols>
    <col min="1" max="1" width="28" customWidth="1"/>
    <col min="2" max="3" width="9" customWidth="1"/>
    <col min="4" max="5" width="10.33203125" customWidth="1"/>
    <col min="6" max="6" width="7.5546875" customWidth="1"/>
    <col min="7" max="7" width="15.109375" customWidth="1"/>
    <col min="8" max="8" width="8.5546875" bestFit="1" customWidth="1"/>
  </cols>
  <sheetData>
    <row r="1" spans="1:16" x14ac:dyDescent="0.25">
      <c r="A1" s="312" t="s">
        <v>165</v>
      </c>
    </row>
    <row r="2" spans="1:16" s="2" customFormat="1" ht="17.399999999999999" x14ac:dyDescent="0.3">
      <c r="A2" s="54" t="s">
        <v>48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</row>
    <row r="3" spans="1:16" s="1" customFormat="1" ht="18" x14ac:dyDescent="0.3">
      <c r="A3" s="55" t="s">
        <v>169</v>
      </c>
    </row>
    <row r="4" spans="1:16" s="2" customFormat="1" x14ac:dyDescent="0.25">
      <c r="A4" s="126"/>
      <c r="B4" s="126"/>
      <c r="C4" s="199"/>
      <c r="D4" s="199"/>
      <c r="E4" s="199"/>
      <c r="F4" s="199"/>
      <c r="G4" s="199"/>
      <c r="H4" s="199"/>
      <c r="I4" s="126"/>
      <c r="J4" s="126"/>
      <c r="K4" s="126"/>
      <c r="L4" s="126"/>
      <c r="M4" s="126"/>
      <c r="N4" s="126"/>
      <c r="O4" s="126"/>
      <c r="P4" s="126"/>
    </row>
    <row r="5" spans="1:16" s="2" customFormat="1" ht="13.8" x14ac:dyDescent="0.25">
      <c r="A5" s="44"/>
      <c r="B5" s="16"/>
      <c r="C5" s="319" t="s">
        <v>20</v>
      </c>
      <c r="D5" s="319"/>
      <c r="E5" s="319"/>
      <c r="F5" s="319" t="s">
        <v>21</v>
      </c>
      <c r="G5" s="319"/>
      <c r="H5" s="320"/>
      <c r="I5" s="126"/>
      <c r="J5" s="126"/>
      <c r="K5"/>
      <c r="L5"/>
      <c r="M5"/>
      <c r="N5"/>
      <c r="O5"/>
      <c r="P5"/>
    </row>
    <row r="6" spans="1:16" s="2" customFormat="1" ht="13.8" x14ac:dyDescent="0.25">
      <c r="A6" s="45"/>
      <c r="B6" s="200" t="s">
        <v>22</v>
      </c>
      <c r="C6" s="36" t="s">
        <v>22</v>
      </c>
      <c r="D6" s="60" t="s">
        <v>23</v>
      </c>
      <c r="E6" s="36" t="s">
        <v>24</v>
      </c>
      <c r="F6" s="36" t="s">
        <v>22</v>
      </c>
      <c r="G6" s="43" t="s">
        <v>25</v>
      </c>
      <c r="H6" s="43" t="s">
        <v>46</v>
      </c>
      <c r="I6" s="126"/>
      <c r="J6" s="126"/>
      <c r="K6"/>
      <c r="L6"/>
      <c r="M6"/>
      <c r="N6"/>
      <c r="O6"/>
      <c r="P6"/>
    </row>
    <row r="7" spans="1:16" s="2" customFormat="1" ht="13.8" x14ac:dyDescent="0.25">
      <c r="A7" s="45"/>
      <c r="B7" s="200"/>
      <c r="C7" s="36"/>
      <c r="D7" s="60" t="s">
        <v>27</v>
      </c>
      <c r="E7" s="36" t="s">
        <v>28</v>
      </c>
      <c r="F7" s="36"/>
      <c r="G7" s="43" t="s">
        <v>29</v>
      </c>
      <c r="H7" s="43" t="s">
        <v>30</v>
      </c>
      <c r="I7" s="126"/>
      <c r="J7" s="126"/>
      <c r="K7"/>
      <c r="L7"/>
      <c r="M7"/>
      <c r="N7"/>
      <c r="O7"/>
      <c r="P7"/>
    </row>
    <row r="8" spans="1:16" s="2" customFormat="1" ht="13.8" x14ac:dyDescent="0.25">
      <c r="A8" s="46" t="s">
        <v>38</v>
      </c>
      <c r="B8" s="30"/>
      <c r="C8" s="31"/>
      <c r="D8" s="32" t="s">
        <v>32</v>
      </c>
      <c r="E8" s="32" t="s">
        <v>32</v>
      </c>
      <c r="F8" s="32"/>
      <c r="G8" s="35"/>
      <c r="H8" s="35"/>
      <c r="I8" s="126"/>
      <c r="J8" s="126"/>
      <c r="K8"/>
      <c r="L8"/>
      <c r="M8"/>
      <c r="N8"/>
      <c r="O8"/>
      <c r="P8"/>
    </row>
    <row r="9" spans="1:16" s="1" customFormat="1" x14ac:dyDescent="0.25">
      <c r="A9" s="202" t="s">
        <v>39</v>
      </c>
      <c r="B9" s="203">
        <f>C9+F9</f>
        <v>983</v>
      </c>
      <c r="C9" s="127">
        <f>SUM(D9:E9)</f>
        <v>975</v>
      </c>
      <c r="D9" s="81">
        <v>766</v>
      </c>
      <c r="E9" s="82">
        <v>209</v>
      </c>
      <c r="F9" s="204">
        <f>SUM(G9:H9)</f>
        <v>8</v>
      </c>
      <c r="G9" s="142">
        <v>6</v>
      </c>
      <c r="H9" s="142">
        <v>2</v>
      </c>
      <c r="I9" s="206"/>
      <c r="K9"/>
      <c r="L9"/>
      <c r="M9"/>
      <c r="N9"/>
      <c r="O9"/>
      <c r="P9"/>
    </row>
    <row r="10" spans="1:16" s="1" customFormat="1" x14ac:dyDescent="0.25">
      <c r="A10" s="124" t="s">
        <v>40</v>
      </c>
      <c r="B10" s="203">
        <v>123</v>
      </c>
      <c r="C10" s="205">
        <f t="shared" ref="C10:C12" si="0">SUM(D10:E10)</f>
        <v>121</v>
      </c>
      <c r="D10" s="81">
        <v>105</v>
      </c>
      <c r="E10" s="82">
        <v>16</v>
      </c>
      <c r="F10" s="151">
        <f t="shared" ref="F10:F12" si="1">SUM(G10:H10)</f>
        <v>1</v>
      </c>
      <c r="G10" s="149">
        <v>1</v>
      </c>
      <c r="H10" s="149">
        <v>0</v>
      </c>
      <c r="I10" s="126"/>
      <c r="K10"/>
      <c r="L10"/>
      <c r="M10"/>
      <c r="N10"/>
      <c r="O10"/>
      <c r="P10"/>
    </row>
    <row r="11" spans="1:16" s="1" customFormat="1" x14ac:dyDescent="0.25">
      <c r="A11" s="124" t="s">
        <v>41</v>
      </c>
      <c r="B11" s="203">
        <f t="shared" ref="B11:B12" si="2">C11+F11</f>
        <v>83</v>
      </c>
      <c r="C11" s="205">
        <f t="shared" si="0"/>
        <v>83</v>
      </c>
      <c r="D11" s="81">
        <v>63</v>
      </c>
      <c r="E11" s="82">
        <v>20</v>
      </c>
      <c r="F11" s="151">
        <f t="shared" si="1"/>
        <v>0</v>
      </c>
      <c r="G11" s="150">
        <v>0</v>
      </c>
      <c r="H11" s="144">
        <v>0</v>
      </c>
      <c r="I11" s="126"/>
      <c r="K11"/>
      <c r="L11"/>
      <c r="M11"/>
      <c r="N11"/>
      <c r="O11"/>
      <c r="P11"/>
    </row>
    <row r="12" spans="1:16" s="1" customFormat="1" x14ac:dyDescent="0.25">
      <c r="A12" s="124" t="s">
        <v>42</v>
      </c>
      <c r="B12" s="203">
        <f t="shared" si="2"/>
        <v>87</v>
      </c>
      <c r="C12" s="205">
        <f t="shared" si="0"/>
        <v>87</v>
      </c>
      <c r="D12" s="81">
        <v>71</v>
      </c>
      <c r="E12" s="82">
        <v>16</v>
      </c>
      <c r="F12" s="151">
        <f t="shared" si="1"/>
        <v>0</v>
      </c>
      <c r="G12" s="148">
        <v>0</v>
      </c>
      <c r="H12" s="144">
        <v>0</v>
      </c>
      <c r="I12" s="126"/>
      <c r="K12"/>
      <c r="L12"/>
      <c r="M12"/>
      <c r="N12"/>
      <c r="O12"/>
      <c r="P12"/>
    </row>
    <row r="13" spans="1:16" s="1" customFormat="1" x14ac:dyDescent="0.25">
      <c r="A13" s="58" t="s">
        <v>49</v>
      </c>
      <c r="B13" s="145">
        <f t="shared" ref="B13:E13" si="3">SUM(B9:B12)</f>
        <v>1276</v>
      </c>
      <c r="C13" s="145">
        <f t="shared" si="3"/>
        <v>1266</v>
      </c>
      <c r="D13" s="145">
        <f t="shared" si="3"/>
        <v>1005</v>
      </c>
      <c r="E13" s="145">
        <f t="shared" si="3"/>
        <v>261</v>
      </c>
      <c r="F13" s="145">
        <f t="shared" ref="F13" si="4">SUM(F9:F12)</f>
        <v>9</v>
      </c>
      <c r="G13" s="146">
        <f t="shared" ref="G13:H13" si="5">SUM(G9:G12)</f>
        <v>7</v>
      </c>
      <c r="H13" s="167">
        <f t="shared" si="5"/>
        <v>2</v>
      </c>
      <c r="J13" s="126"/>
      <c r="K13"/>
      <c r="L13"/>
      <c r="M13"/>
      <c r="N13"/>
      <c r="O13"/>
      <c r="P13"/>
    </row>
    <row r="14" spans="1:16" s="1" customFormat="1" x14ac:dyDescent="0.25">
      <c r="B14" s="3"/>
      <c r="C14" s="3"/>
      <c r="D14" s="3"/>
      <c r="E14" s="3"/>
      <c r="F14" s="3"/>
      <c r="G14" s="3"/>
      <c r="H14" s="3"/>
      <c r="K14"/>
      <c r="L14"/>
      <c r="M14"/>
      <c r="N14"/>
      <c r="O14"/>
      <c r="P14"/>
    </row>
    <row r="15" spans="1:16" s="2" customFormat="1" ht="13.5" customHeight="1" x14ac:dyDescent="0.25">
      <c r="A15" s="158" t="s">
        <v>50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126"/>
      <c r="P15" s="126"/>
    </row>
    <row r="16" spans="1:16" s="2" customFormat="1" x14ac:dyDescent="0.25">
      <c r="A16" s="158" t="s">
        <v>51</v>
      </c>
      <c r="B16" s="126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</row>
    <row r="17" spans="1:11" x14ac:dyDescent="0.25">
      <c r="A17" s="27" t="s">
        <v>156</v>
      </c>
    </row>
    <row r="18" spans="1:11" s="1" customFormat="1" x14ac:dyDescent="0.25">
      <c r="B18" s="11"/>
      <c r="C18" s="11"/>
      <c r="D18" s="11"/>
      <c r="E18" s="11"/>
      <c r="F18" s="11"/>
      <c r="G18" s="11"/>
      <c r="H18" s="11"/>
      <c r="I18" s="4"/>
      <c r="J18" s="4"/>
      <c r="K18" s="4"/>
    </row>
    <row r="20" spans="1:11" ht="14.4" x14ac:dyDescent="0.3">
      <c r="A20" s="311" t="s">
        <v>161</v>
      </c>
    </row>
  </sheetData>
  <mergeCells count="2">
    <mergeCell ref="C5:E5"/>
    <mergeCell ref="F5:H5"/>
  </mergeCells>
  <phoneticPr fontId="19" type="noConversion"/>
  <pageMargins left="0.19685039370078741" right="0.19685039370078741" top="0.98425196850393704" bottom="0.98425196850393704" header="0.51181102362204722" footer="0.51181102362204722"/>
  <pageSetup paperSize="9" orientation="landscape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79998168889431442"/>
    <pageSetUpPr fitToPage="1"/>
  </sheetPr>
  <dimension ref="A1:O25"/>
  <sheetViews>
    <sheetView showGridLines="0" zoomScaleNormal="100" workbookViewId="0"/>
  </sheetViews>
  <sheetFormatPr defaultColWidth="9.109375" defaultRowHeight="13.2" x14ac:dyDescent="0.25"/>
  <cols>
    <col min="1" max="1" width="38" style="5" customWidth="1"/>
    <col min="2" max="2" width="8.109375" style="5" customWidth="1"/>
    <col min="3" max="3" width="12.44140625" style="5" customWidth="1"/>
    <col min="4" max="4" width="10.44140625" style="5" customWidth="1"/>
    <col min="5" max="5" width="11" style="5" customWidth="1"/>
    <col min="6" max="6" width="12.109375" style="5" customWidth="1"/>
    <col min="7" max="13" width="10.44140625" style="5" customWidth="1"/>
    <col min="14" max="16384" width="9.109375" style="5"/>
  </cols>
  <sheetData>
    <row r="1" spans="1:15" x14ac:dyDescent="0.25">
      <c r="A1" s="312" t="s">
        <v>165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</row>
    <row r="2" spans="1:15" s="4" customFormat="1" ht="17.399999999999999" x14ac:dyDescent="0.3">
      <c r="A2" s="54" t="s">
        <v>52</v>
      </c>
    </row>
    <row r="3" spans="1:15" s="4" customFormat="1" ht="15.6" x14ac:dyDescent="0.3">
      <c r="A3" s="57" t="s">
        <v>171</v>
      </c>
    </row>
    <row r="4" spans="1:15" x14ac:dyDescent="0.25">
      <c r="A4" s="207"/>
      <c r="B4" s="207"/>
      <c r="C4" s="208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</row>
    <row r="5" spans="1:15" ht="14.25" customHeight="1" x14ac:dyDescent="0.25">
      <c r="A5" s="71"/>
      <c r="B5" s="19"/>
      <c r="C5" s="70"/>
      <c r="D5" s="321" t="s">
        <v>53</v>
      </c>
      <c r="E5" s="322"/>
      <c r="F5" s="322"/>
      <c r="G5" s="322"/>
      <c r="H5" s="322"/>
      <c r="I5" s="322"/>
      <c r="J5" s="323"/>
      <c r="K5" s="324" t="s">
        <v>54</v>
      </c>
      <c r="L5" s="324"/>
      <c r="M5" s="321"/>
      <c r="N5" s="207"/>
      <c r="O5" s="207"/>
    </row>
    <row r="6" spans="1:15" ht="14.25" customHeight="1" x14ac:dyDescent="0.25">
      <c r="A6" s="40"/>
      <c r="B6" s="18" t="s">
        <v>22</v>
      </c>
      <c r="C6" s="48" t="s">
        <v>55</v>
      </c>
      <c r="D6" s="37" t="s">
        <v>22</v>
      </c>
      <c r="E6" s="37" t="s">
        <v>56</v>
      </c>
      <c r="F6" s="325" t="s">
        <v>57</v>
      </c>
      <c r="G6" s="326"/>
      <c r="H6" s="37" t="s">
        <v>58</v>
      </c>
      <c r="I6" s="327" t="s">
        <v>59</v>
      </c>
      <c r="J6" s="328"/>
      <c r="K6" s="37" t="s">
        <v>22</v>
      </c>
      <c r="L6" s="37" t="s">
        <v>55</v>
      </c>
      <c r="M6" s="38" t="s">
        <v>60</v>
      </c>
      <c r="N6" s="207"/>
      <c r="O6" s="207"/>
    </row>
    <row r="7" spans="1:15" s="6" customFormat="1" ht="27.6" x14ac:dyDescent="0.25">
      <c r="A7" s="40" t="s">
        <v>38</v>
      </c>
      <c r="B7" s="18"/>
      <c r="C7" s="48" t="s">
        <v>61</v>
      </c>
      <c r="D7" s="37"/>
      <c r="E7" s="37" t="s">
        <v>62</v>
      </c>
      <c r="F7" s="18" t="s">
        <v>63</v>
      </c>
      <c r="G7" s="37" t="s">
        <v>142</v>
      </c>
      <c r="H7" s="37" t="s">
        <v>65</v>
      </c>
      <c r="I7" s="37" t="s">
        <v>79</v>
      </c>
      <c r="J7" s="18" t="s">
        <v>170</v>
      </c>
      <c r="K7" s="289"/>
      <c r="L7" s="289" t="s">
        <v>66</v>
      </c>
      <c r="M7" s="290" t="s">
        <v>67</v>
      </c>
      <c r="N7" s="209"/>
      <c r="O7" s="209"/>
    </row>
    <row r="8" spans="1:15" s="4" customFormat="1" x14ac:dyDescent="0.25">
      <c r="A8" s="123" t="s">
        <v>68</v>
      </c>
      <c r="B8" s="261">
        <f>C8+D8</f>
        <v>3961.57</v>
      </c>
      <c r="C8" s="261">
        <v>2837.55</v>
      </c>
      <c r="D8" s="261">
        <f>SUM(E8:J8)</f>
        <v>1124.02</v>
      </c>
      <c r="E8" s="261">
        <v>188.19</v>
      </c>
      <c r="F8" s="261">
        <v>285.76</v>
      </c>
      <c r="G8" s="261">
        <v>183.88</v>
      </c>
      <c r="H8" s="261">
        <v>306.31</v>
      </c>
      <c r="I8" s="261">
        <v>72.95</v>
      </c>
      <c r="J8" s="261">
        <v>86.93</v>
      </c>
      <c r="K8" s="210">
        <f>L8+M8</f>
        <v>100</v>
      </c>
      <c r="L8" s="211">
        <f>C8/B8*100</f>
        <v>71.626905494538789</v>
      </c>
      <c r="M8" s="212">
        <f>D8/B8*100</f>
        <v>28.373094505461218</v>
      </c>
      <c r="N8" s="153"/>
      <c r="O8" s="260"/>
    </row>
    <row r="9" spans="1:15" x14ac:dyDescent="0.25">
      <c r="A9" s="124" t="s">
        <v>69</v>
      </c>
      <c r="B9" s="262">
        <f t="shared" ref="B9:B11" si="0">C9+D9</f>
        <v>1191.48</v>
      </c>
      <c r="C9" s="262">
        <v>826.85</v>
      </c>
      <c r="D9" s="262">
        <f t="shared" ref="D9:D11" si="1">SUM(E9:J9)</f>
        <v>364.63000000000005</v>
      </c>
      <c r="E9" s="262">
        <v>16.850000000000001</v>
      </c>
      <c r="F9" s="262">
        <v>71.22</v>
      </c>
      <c r="G9" s="262">
        <v>175.32</v>
      </c>
      <c r="H9" s="262">
        <v>93.48</v>
      </c>
      <c r="I9" s="262">
        <v>5.66</v>
      </c>
      <c r="J9" s="262">
        <v>2.1</v>
      </c>
      <c r="K9" s="213">
        <f t="shared" ref="K9:K12" si="2">L9+M9</f>
        <v>100</v>
      </c>
      <c r="L9" s="211">
        <f t="shared" ref="L9:L12" si="3">C9/B9*100</f>
        <v>69.396884546950005</v>
      </c>
      <c r="M9" s="212">
        <f t="shared" ref="M9:M12" si="4">D9/B9*100</f>
        <v>30.603115453049995</v>
      </c>
      <c r="N9" s="154"/>
      <c r="O9" s="260"/>
    </row>
    <row r="10" spans="1:15" s="4" customFormat="1" x14ac:dyDescent="0.25">
      <c r="A10" s="124" t="s">
        <v>70</v>
      </c>
      <c r="B10" s="262">
        <f t="shared" si="0"/>
        <v>390.26</v>
      </c>
      <c r="C10" s="262">
        <v>333.13</v>
      </c>
      <c r="D10" s="262">
        <f t="shared" si="1"/>
        <v>57.13</v>
      </c>
      <c r="E10" s="262">
        <v>0</v>
      </c>
      <c r="F10" s="262">
        <v>30.67</v>
      </c>
      <c r="G10" s="262">
        <v>5.89</v>
      </c>
      <c r="H10" s="262">
        <v>4.28</v>
      </c>
      <c r="I10" s="262">
        <v>8.39</v>
      </c>
      <c r="J10" s="262">
        <v>7.9</v>
      </c>
      <c r="K10" s="135">
        <f t="shared" si="2"/>
        <v>100</v>
      </c>
      <c r="L10" s="211">
        <f t="shared" si="3"/>
        <v>85.361041357044016</v>
      </c>
      <c r="M10" s="212">
        <f t="shared" si="4"/>
        <v>14.638958642955979</v>
      </c>
      <c r="N10" s="154"/>
      <c r="O10" s="260"/>
    </row>
    <row r="11" spans="1:15" x14ac:dyDescent="0.25">
      <c r="A11" s="124" t="s">
        <v>71</v>
      </c>
      <c r="B11" s="262">
        <f t="shared" si="0"/>
        <v>462.84000000000003</v>
      </c>
      <c r="C11" s="262">
        <v>396.49</v>
      </c>
      <c r="D11" s="262">
        <f t="shared" si="1"/>
        <v>66.349999999999994</v>
      </c>
      <c r="E11" s="262">
        <v>5.57</v>
      </c>
      <c r="F11" s="262">
        <v>14.09</v>
      </c>
      <c r="G11" s="262">
        <v>23.72</v>
      </c>
      <c r="H11" s="262">
        <v>20.58</v>
      </c>
      <c r="I11" s="262">
        <v>2.16</v>
      </c>
      <c r="J11" s="262">
        <v>0.23</v>
      </c>
      <c r="K11" s="135">
        <f t="shared" si="2"/>
        <v>100</v>
      </c>
      <c r="L11" s="211">
        <f t="shared" si="3"/>
        <v>85.664592515772185</v>
      </c>
      <c r="M11" s="212">
        <f t="shared" si="4"/>
        <v>14.335407484227808</v>
      </c>
      <c r="N11" s="214"/>
      <c r="O11" s="260"/>
    </row>
    <row r="12" spans="1:15" x14ac:dyDescent="0.25">
      <c r="A12" s="56" t="s">
        <v>22</v>
      </c>
      <c r="B12" s="265">
        <f t="shared" ref="B12:J12" si="5">SUM(B8:B11)</f>
        <v>6006.1500000000005</v>
      </c>
      <c r="C12" s="265">
        <f t="shared" si="5"/>
        <v>4394.0200000000004</v>
      </c>
      <c r="D12" s="265">
        <f t="shared" si="5"/>
        <v>1612.13</v>
      </c>
      <c r="E12" s="265">
        <f t="shared" si="5"/>
        <v>210.60999999999999</v>
      </c>
      <c r="F12" s="265">
        <f t="shared" si="5"/>
        <v>401.74</v>
      </c>
      <c r="G12" s="265">
        <f t="shared" si="5"/>
        <v>388.80999999999995</v>
      </c>
      <c r="H12" s="265">
        <f t="shared" si="5"/>
        <v>424.65</v>
      </c>
      <c r="I12" s="265">
        <f t="shared" si="5"/>
        <v>89.16</v>
      </c>
      <c r="J12" s="265">
        <f t="shared" si="5"/>
        <v>97.160000000000011</v>
      </c>
      <c r="K12" s="42">
        <f t="shared" si="2"/>
        <v>100</v>
      </c>
      <c r="L12" s="63">
        <f t="shared" si="3"/>
        <v>73.158679020670476</v>
      </c>
      <c r="M12" s="51">
        <f t="shared" si="4"/>
        <v>26.84132097932952</v>
      </c>
      <c r="N12" s="214"/>
      <c r="O12" s="260"/>
    </row>
    <row r="13" spans="1:15" ht="13.8" x14ac:dyDescent="0.25">
      <c r="A13" s="25"/>
      <c r="B13" s="29"/>
      <c r="C13" s="152"/>
      <c r="D13" s="7"/>
      <c r="E13" s="7"/>
      <c r="F13" s="7"/>
      <c r="G13" s="7"/>
      <c r="H13" s="7"/>
      <c r="I13" s="7"/>
      <c r="J13" s="7"/>
      <c r="K13" s="52"/>
      <c r="L13" s="26"/>
      <c r="M13" s="26"/>
      <c r="N13" s="207"/>
      <c r="O13" s="207"/>
    </row>
    <row r="14" spans="1:15" ht="12.75" customHeight="1" x14ac:dyDescent="0.25">
      <c r="A14" s="68" t="s">
        <v>72</v>
      </c>
      <c r="B14" s="195"/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207"/>
      <c r="O14" s="207"/>
    </row>
    <row r="15" spans="1:15" ht="12.75" customHeight="1" x14ac:dyDescent="0.3">
      <c r="A15" s="67" t="s">
        <v>73</v>
      </c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207"/>
      <c r="O15" s="207"/>
    </row>
    <row r="16" spans="1:15" ht="13.8" x14ac:dyDescent="0.25">
      <c r="A16" s="27" t="s">
        <v>156</v>
      </c>
      <c r="B16" s="29"/>
      <c r="C16" s="7"/>
      <c r="D16" s="29"/>
      <c r="E16" s="11"/>
      <c r="F16" s="11"/>
      <c r="G16" s="53"/>
      <c r="H16" s="11"/>
      <c r="I16" s="53"/>
      <c r="J16" s="52"/>
      <c r="K16" s="52"/>
      <c r="L16" s="26"/>
      <c r="M16" s="26"/>
      <c r="N16" s="207"/>
      <c r="O16" s="207"/>
    </row>
    <row r="17" spans="1:13" x14ac:dyDescent="0.25">
      <c r="B17" s="11"/>
      <c r="C17" s="11"/>
      <c r="D17" s="11"/>
      <c r="E17" s="11"/>
      <c r="F17" s="11"/>
      <c r="G17" s="11"/>
      <c r="H17" s="11"/>
      <c r="I17" s="4"/>
      <c r="J17" s="4"/>
      <c r="K17" s="4"/>
      <c r="L17" s="1"/>
      <c r="M17" s="1"/>
    </row>
    <row r="18" spans="1:13" x14ac:dyDescent="0.25">
      <c r="A18" s="25"/>
      <c r="B18"/>
      <c r="C18"/>
      <c r="D18"/>
      <c r="E18"/>
      <c r="F18"/>
      <c r="G18"/>
      <c r="H18"/>
      <c r="I18"/>
      <c r="J18"/>
      <c r="K18"/>
      <c r="L18"/>
      <c r="M18" s="26"/>
    </row>
    <row r="19" spans="1:13" ht="14.4" x14ac:dyDescent="0.3">
      <c r="A19" s="311" t="s">
        <v>161</v>
      </c>
      <c r="B19"/>
      <c r="C19"/>
      <c r="D19" s="82"/>
      <c r="E19"/>
      <c r="F19"/>
      <c r="G19"/>
      <c r="H19"/>
      <c r="I19"/>
      <c r="J19"/>
      <c r="K19"/>
      <c r="L19"/>
      <c r="M19" s="207"/>
    </row>
    <row r="20" spans="1:13" x14ac:dyDescent="0.25">
      <c r="A20" s="207"/>
      <c r="B20"/>
      <c r="C20"/>
      <c r="D20"/>
      <c r="E20"/>
      <c r="F20"/>
      <c r="G20"/>
      <c r="H20"/>
      <c r="I20"/>
      <c r="J20"/>
      <c r="K20"/>
      <c r="L20"/>
      <c r="M20" s="207"/>
    </row>
    <row r="21" spans="1:13" x14ac:dyDescent="0.25">
      <c r="A21" s="207"/>
      <c r="B21"/>
      <c r="C21"/>
      <c r="D21"/>
      <c r="E21"/>
      <c r="F21"/>
      <c r="G21"/>
      <c r="H21"/>
      <c r="I21"/>
      <c r="J21"/>
      <c r="K21"/>
      <c r="L21"/>
      <c r="M21" s="207"/>
    </row>
    <row r="22" spans="1:13" x14ac:dyDescent="0.25">
      <c r="A22" s="207"/>
      <c r="B22"/>
      <c r="C22"/>
      <c r="D22"/>
      <c r="E22"/>
      <c r="F22"/>
      <c r="G22"/>
      <c r="H22"/>
      <c r="I22"/>
      <c r="J22"/>
      <c r="K22"/>
      <c r="L22"/>
      <c r="M22" s="207"/>
    </row>
    <row r="23" spans="1:13" x14ac:dyDescent="0.25">
      <c r="A23" s="207"/>
      <c r="B23"/>
      <c r="C23"/>
      <c r="D23"/>
      <c r="E23"/>
      <c r="F23"/>
      <c r="G23"/>
      <c r="H23"/>
      <c r="I23"/>
      <c r="J23"/>
      <c r="K23"/>
      <c r="L23"/>
      <c r="M23" s="207"/>
    </row>
    <row r="24" spans="1:13" x14ac:dyDescent="0.25">
      <c r="A24" s="207"/>
      <c r="B24"/>
      <c r="C24"/>
      <c r="D24"/>
      <c r="E24"/>
      <c r="F24"/>
      <c r="G24"/>
      <c r="H24"/>
      <c r="I24"/>
      <c r="J24"/>
      <c r="K24"/>
      <c r="L24"/>
      <c r="M24" s="207"/>
    </row>
    <row r="25" spans="1:13" x14ac:dyDescent="0.25">
      <c r="A25" s="207"/>
      <c r="B25"/>
      <c r="C25"/>
      <c r="D25"/>
      <c r="E25"/>
      <c r="F25"/>
      <c r="G25"/>
      <c r="H25"/>
      <c r="I25"/>
      <c r="J25"/>
      <c r="K25"/>
      <c r="L25"/>
      <c r="M25" s="207"/>
    </row>
  </sheetData>
  <mergeCells count="4">
    <mergeCell ref="D5:J5"/>
    <mergeCell ref="K5:M5"/>
    <mergeCell ref="F6:G6"/>
    <mergeCell ref="I6:J6"/>
  </mergeCells>
  <pageMargins left="0.55118110236220474" right="0.15748031496062992" top="0.98425196850393704" bottom="0.98425196850393704" header="0.51181102362204722" footer="0.51181102362204722"/>
  <pageSetup paperSize="9" scale="84" orientation="landscape" r:id="rId1"/>
  <headerFooter alignWithMargins="0"/>
  <colBreaks count="1" manualBreakCount="1">
    <brk id="1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0.79998168889431442"/>
    <pageSetUpPr fitToPage="1"/>
  </sheetPr>
  <dimension ref="A1:AE28"/>
  <sheetViews>
    <sheetView showGridLines="0" zoomScaleNormal="100" workbookViewId="0">
      <selection activeCell="I7" sqref="I7"/>
    </sheetView>
  </sheetViews>
  <sheetFormatPr defaultColWidth="9.109375" defaultRowHeight="13.2" x14ac:dyDescent="0.25"/>
  <cols>
    <col min="1" max="1" width="38" style="5" customWidth="1"/>
    <col min="2" max="2" width="8.109375" style="5" customWidth="1"/>
    <col min="3" max="3" width="12.44140625" style="5" customWidth="1"/>
    <col min="4" max="4" width="10.44140625" style="5" customWidth="1"/>
    <col min="5" max="5" width="11" style="5" customWidth="1"/>
    <col min="6" max="6" width="12.109375" style="5" customWidth="1"/>
    <col min="7" max="13" width="10.44140625" style="5" customWidth="1"/>
    <col min="14" max="16384" width="9.109375" style="5"/>
  </cols>
  <sheetData>
    <row r="1" spans="1:31" x14ac:dyDescent="0.25">
      <c r="A1" s="312" t="s">
        <v>165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</row>
    <row r="2" spans="1:31" s="4" customFormat="1" ht="17.399999999999999" x14ac:dyDescent="0.3">
      <c r="A2" s="54" t="s">
        <v>74</v>
      </c>
    </row>
    <row r="3" spans="1:31" s="4" customFormat="1" ht="15.6" x14ac:dyDescent="0.3">
      <c r="A3" s="57" t="s">
        <v>172</v>
      </c>
    </row>
    <row r="4" spans="1:31" x14ac:dyDescent="0.25">
      <c r="A4" s="207"/>
      <c r="B4" s="207"/>
      <c r="C4" s="208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07"/>
    </row>
    <row r="5" spans="1:31" ht="14.25" customHeight="1" x14ac:dyDescent="0.25">
      <c r="A5" s="71"/>
      <c r="B5" s="19"/>
      <c r="C5" s="70"/>
      <c r="D5" s="321" t="s">
        <v>53</v>
      </c>
      <c r="E5" s="322"/>
      <c r="F5" s="322"/>
      <c r="G5" s="322"/>
      <c r="H5" s="322"/>
      <c r="I5" s="322"/>
      <c r="J5" s="323"/>
      <c r="K5" s="324" t="s">
        <v>54</v>
      </c>
      <c r="L5" s="324"/>
      <c r="M5" s="321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07"/>
    </row>
    <row r="6" spans="1:31" ht="14.25" customHeight="1" x14ac:dyDescent="0.25">
      <c r="A6" s="40"/>
      <c r="B6" s="18" t="s">
        <v>22</v>
      </c>
      <c r="C6" s="48" t="s">
        <v>55</v>
      </c>
      <c r="D6" s="37" t="s">
        <v>22</v>
      </c>
      <c r="E6" s="37" t="s">
        <v>56</v>
      </c>
      <c r="F6" s="325" t="s">
        <v>57</v>
      </c>
      <c r="G6" s="326"/>
      <c r="H6" s="37" t="s">
        <v>58</v>
      </c>
      <c r="I6" s="327" t="s">
        <v>59</v>
      </c>
      <c r="J6" s="328"/>
      <c r="K6" s="37" t="s">
        <v>22</v>
      </c>
      <c r="L6" s="37" t="s">
        <v>55</v>
      </c>
      <c r="M6" s="38" t="s">
        <v>60</v>
      </c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  <c r="AD6" s="207"/>
      <c r="AE6" s="207"/>
    </row>
    <row r="7" spans="1:31" s="6" customFormat="1" ht="16.2" x14ac:dyDescent="0.25">
      <c r="A7" s="40"/>
      <c r="B7" s="18"/>
      <c r="C7" s="48" t="s">
        <v>75</v>
      </c>
      <c r="D7" s="37"/>
      <c r="E7" s="37" t="s">
        <v>62</v>
      </c>
      <c r="F7" s="37" t="s">
        <v>76</v>
      </c>
      <c r="G7" s="37" t="s">
        <v>142</v>
      </c>
      <c r="H7" s="37" t="s">
        <v>65</v>
      </c>
      <c r="I7" s="37" t="s">
        <v>79</v>
      </c>
      <c r="J7" s="37" t="s">
        <v>174</v>
      </c>
      <c r="K7" s="37"/>
      <c r="L7" s="37" t="s">
        <v>66</v>
      </c>
      <c r="M7" s="64" t="s">
        <v>77</v>
      </c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09"/>
      <c r="Y7" s="209"/>
      <c r="Z7" s="209"/>
      <c r="AA7" s="209"/>
      <c r="AB7" s="209"/>
      <c r="AC7" s="209"/>
      <c r="AD7" s="209"/>
      <c r="AE7" s="209"/>
    </row>
    <row r="8" spans="1:31" s="6" customFormat="1" ht="14.25" customHeight="1" x14ac:dyDescent="0.25">
      <c r="A8" s="61" t="s">
        <v>38</v>
      </c>
      <c r="B8" s="18"/>
      <c r="C8" s="18"/>
      <c r="D8" s="18"/>
      <c r="E8" s="18"/>
      <c r="F8" s="18" t="s">
        <v>78</v>
      </c>
      <c r="G8" s="18"/>
      <c r="H8" s="66"/>
      <c r="I8" s="18"/>
      <c r="J8" s="18" t="s">
        <v>175</v>
      </c>
      <c r="K8" s="20"/>
      <c r="L8" s="20"/>
      <c r="M8" s="39" t="s">
        <v>80</v>
      </c>
      <c r="N8" s="209"/>
      <c r="O8" s="209"/>
      <c r="P8" s="209"/>
      <c r="Q8" s="209"/>
      <c r="R8" s="209"/>
      <c r="S8" s="209"/>
      <c r="T8" s="209"/>
      <c r="U8" s="209"/>
      <c r="V8" s="209"/>
      <c r="W8" s="209"/>
      <c r="X8" s="209"/>
      <c r="Y8" s="209"/>
      <c r="Z8" s="209"/>
      <c r="AA8" s="209"/>
      <c r="AB8" s="209"/>
      <c r="AC8" s="209"/>
      <c r="AD8" s="209"/>
      <c r="AE8" s="209"/>
    </row>
    <row r="9" spans="1:31" s="4" customFormat="1" x14ac:dyDescent="0.25">
      <c r="A9" s="123" t="s">
        <v>68</v>
      </c>
      <c r="B9" s="261">
        <f>C9+D9</f>
        <v>2978.54</v>
      </c>
      <c r="C9" s="261">
        <v>2084.5299999999997</v>
      </c>
      <c r="D9" s="261">
        <f>SUM(E9:J9)</f>
        <v>894.01</v>
      </c>
      <c r="E9" s="261">
        <v>146.09</v>
      </c>
      <c r="F9" s="261">
        <v>237.4</v>
      </c>
      <c r="G9" s="261">
        <v>120.55000000000001</v>
      </c>
      <c r="H9" s="261">
        <v>237.64</v>
      </c>
      <c r="I9" s="261">
        <v>69.66</v>
      </c>
      <c r="J9" s="261">
        <v>82.67</v>
      </c>
      <c r="K9" s="210">
        <f>L9+M9</f>
        <v>100</v>
      </c>
      <c r="L9" s="211">
        <f>C9/B9*100</f>
        <v>69.984959073908684</v>
      </c>
      <c r="M9" s="212">
        <f>D9/B9*100</f>
        <v>30.015040926091309</v>
      </c>
      <c r="N9" s="155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</row>
    <row r="10" spans="1:31" x14ac:dyDescent="0.25">
      <c r="A10" s="124" t="s">
        <v>69</v>
      </c>
      <c r="B10" s="262">
        <f t="shared" ref="B10:B12" si="0">C10+D10</f>
        <v>1068.31</v>
      </c>
      <c r="C10" s="262">
        <v>724.94</v>
      </c>
      <c r="D10" s="262">
        <f t="shared" ref="D10:D13" si="1">SUM(E10:J10)</f>
        <v>343.37</v>
      </c>
      <c r="E10" s="262">
        <v>16.850000000000001</v>
      </c>
      <c r="F10" s="262">
        <v>69.489999999999995</v>
      </c>
      <c r="G10" s="262">
        <v>163.66</v>
      </c>
      <c r="H10" s="262">
        <v>87.51</v>
      </c>
      <c r="I10" s="262">
        <v>3.76</v>
      </c>
      <c r="J10" s="262">
        <v>2.1</v>
      </c>
      <c r="K10" s="210">
        <f>L10+M10</f>
        <v>100.00000000000003</v>
      </c>
      <c r="L10" s="211">
        <f t="shared" ref="L10:L13" si="2">C10/B10*100</f>
        <v>67.858580374610384</v>
      </c>
      <c r="M10" s="212">
        <f t="shared" ref="M10:M13" si="3">D10/B10*100</f>
        <v>32.141419625389638</v>
      </c>
      <c r="N10" s="156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</row>
    <row r="11" spans="1:31" s="4" customFormat="1" x14ac:dyDescent="0.25">
      <c r="A11" s="124" t="s">
        <v>70</v>
      </c>
      <c r="B11" s="262">
        <f t="shared" si="0"/>
        <v>307.49</v>
      </c>
      <c r="C11" s="262">
        <v>258</v>
      </c>
      <c r="D11" s="262">
        <f t="shared" si="1"/>
        <v>49.49</v>
      </c>
      <c r="E11" s="262">
        <v>0</v>
      </c>
      <c r="F11" s="262">
        <v>26.82</v>
      </c>
      <c r="G11" s="262">
        <v>3.45</v>
      </c>
      <c r="H11" s="262">
        <v>2.93</v>
      </c>
      <c r="I11" s="262">
        <v>8.39</v>
      </c>
      <c r="J11" s="263">
        <v>7.9</v>
      </c>
      <c r="K11" s="135">
        <f t="shared" ref="K11:K13" si="4">L11+M11</f>
        <v>100</v>
      </c>
      <c r="L11" s="211">
        <f t="shared" si="2"/>
        <v>83.905167647728376</v>
      </c>
      <c r="M11" s="212">
        <f t="shared" si="3"/>
        <v>16.094832352271617</v>
      </c>
      <c r="N11" s="156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</row>
    <row r="12" spans="1:31" x14ac:dyDescent="0.25">
      <c r="A12" s="124" t="s">
        <v>71</v>
      </c>
      <c r="B12" s="262">
        <f t="shared" si="0"/>
        <v>376</v>
      </c>
      <c r="C12" s="262">
        <v>316</v>
      </c>
      <c r="D12" s="262">
        <f t="shared" si="1"/>
        <v>59.999999999999993</v>
      </c>
      <c r="E12" s="262">
        <v>5.57</v>
      </c>
      <c r="F12" s="262">
        <v>14.09</v>
      </c>
      <c r="G12" s="262">
        <v>23.72</v>
      </c>
      <c r="H12" s="262">
        <v>14.23</v>
      </c>
      <c r="I12" s="262">
        <v>2.16</v>
      </c>
      <c r="J12" s="263">
        <v>0.23</v>
      </c>
      <c r="K12" s="135">
        <f t="shared" si="4"/>
        <v>100</v>
      </c>
      <c r="L12" s="211">
        <f t="shared" si="2"/>
        <v>84.042553191489361</v>
      </c>
      <c r="M12" s="212">
        <f t="shared" si="3"/>
        <v>15.957446808510637</v>
      </c>
      <c r="N12" s="215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</row>
    <row r="13" spans="1:31" x14ac:dyDescent="0.25">
      <c r="A13" s="56" t="s">
        <v>22</v>
      </c>
      <c r="B13" s="265">
        <f t="shared" ref="B13:J13" si="5">SUM(B9:B12)</f>
        <v>4730.34</v>
      </c>
      <c r="C13" s="265">
        <v>3384</v>
      </c>
      <c r="D13" s="265">
        <f t="shared" si="1"/>
        <v>1346.8700000000001</v>
      </c>
      <c r="E13" s="265">
        <f t="shared" si="5"/>
        <v>168.51</v>
      </c>
      <c r="F13" s="265">
        <f t="shared" si="5"/>
        <v>347.79999999999995</v>
      </c>
      <c r="G13" s="265">
        <f t="shared" si="5"/>
        <v>311.38</v>
      </c>
      <c r="H13" s="265">
        <f t="shared" si="5"/>
        <v>342.31</v>
      </c>
      <c r="I13" s="265">
        <f t="shared" si="5"/>
        <v>83.97</v>
      </c>
      <c r="J13" s="265">
        <f t="shared" si="5"/>
        <v>92.9</v>
      </c>
      <c r="K13" s="42">
        <f t="shared" si="4"/>
        <v>100.01120426861495</v>
      </c>
      <c r="L13" s="63">
        <f t="shared" si="2"/>
        <v>71.538198099925168</v>
      </c>
      <c r="M13" s="51">
        <f t="shared" si="3"/>
        <v>28.473006168689778</v>
      </c>
      <c r="N13" s="215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</row>
    <row r="14" spans="1:31" ht="13.8" x14ac:dyDescent="0.25">
      <c r="A14" s="25"/>
      <c r="B14" s="29"/>
      <c r="C14" s="152"/>
      <c r="D14" s="29"/>
      <c r="E14" s="11"/>
      <c r="F14" s="11"/>
      <c r="G14" s="11"/>
      <c r="H14" s="11"/>
      <c r="I14" s="11"/>
      <c r="J14" s="52"/>
      <c r="K14" s="52"/>
      <c r="L14" s="26"/>
      <c r="M14" s="26"/>
      <c r="N14" s="207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</row>
    <row r="15" spans="1:31" ht="12.75" customHeight="1" x14ac:dyDescent="0.25">
      <c r="A15" s="158" t="s">
        <v>81</v>
      </c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207"/>
      <c r="O15" s="207"/>
      <c r="P15" s="207"/>
      <c r="Q15" s="207"/>
      <c r="R15" s="207"/>
      <c r="S15" s="207"/>
      <c r="T15" s="207"/>
      <c r="U15" s="207"/>
      <c r="V15" s="207"/>
      <c r="W15" s="207"/>
      <c r="X15" s="207"/>
      <c r="Y15" s="207"/>
      <c r="Z15" s="207"/>
      <c r="AA15" s="207"/>
      <c r="AB15" s="207"/>
      <c r="AC15" s="207"/>
      <c r="AD15" s="207"/>
      <c r="AE15" s="207"/>
    </row>
    <row r="16" spans="1:31" ht="12.75" customHeight="1" x14ac:dyDescent="0.25">
      <c r="A16" s="67" t="s">
        <v>82</v>
      </c>
      <c r="B16" s="195"/>
      <c r="C16" s="195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207"/>
      <c r="O16" s="207"/>
      <c r="P16" s="207"/>
      <c r="Q16" s="207"/>
      <c r="R16" s="207"/>
      <c r="S16" s="207"/>
      <c r="T16" s="207"/>
      <c r="U16" s="207"/>
      <c r="V16" s="207"/>
      <c r="W16" s="207"/>
      <c r="X16" s="207"/>
      <c r="Y16" s="207"/>
      <c r="Z16" s="207"/>
      <c r="AA16" s="207"/>
      <c r="AB16" s="207"/>
      <c r="AC16" s="207"/>
      <c r="AD16" s="207"/>
      <c r="AE16" s="207"/>
    </row>
    <row r="17" spans="1:13" ht="13.8" x14ac:dyDescent="0.25">
      <c r="A17" s="27" t="s">
        <v>156</v>
      </c>
      <c r="B17" s="29"/>
      <c r="C17" s="7"/>
      <c r="D17" s="29"/>
      <c r="E17" s="11"/>
      <c r="F17" s="11"/>
      <c r="G17" s="53"/>
      <c r="H17" s="11"/>
      <c r="I17" s="53"/>
      <c r="J17" s="52"/>
      <c r="K17" s="52"/>
      <c r="L17" s="26"/>
      <c r="M17" s="26"/>
    </row>
    <row r="18" spans="1:13" x14ac:dyDescent="0.25">
      <c r="B18" s="11"/>
      <c r="C18" s="11"/>
      <c r="D18" s="11"/>
      <c r="E18"/>
      <c r="F18"/>
      <c r="G18"/>
      <c r="H18"/>
      <c r="I18"/>
      <c r="J18"/>
      <c r="K18"/>
      <c r="L18" s="1"/>
      <c r="M18" s="1"/>
    </row>
    <row r="19" spans="1:13" x14ac:dyDescent="0.25">
      <c r="A19" s="207"/>
      <c r="B19"/>
      <c r="C19"/>
      <c r="D19"/>
      <c r="E19"/>
      <c r="F19"/>
      <c r="G19"/>
      <c r="H19"/>
      <c r="I19"/>
      <c r="J19"/>
      <c r="K19"/>
      <c r="L19"/>
      <c r="M19"/>
    </row>
    <row r="20" spans="1:13" ht="14.4" x14ac:dyDescent="0.3">
      <c r="A20" s="311" t="s">
        <v>161</v>
      </c>
      <c r="B20"/>
      <c r="C20"/>
      <c r="D20"/>
      <c r="E20"/>
      <c r="F20"/>
      <c r="G20"/>
      <c r="H20"/>
      <c r="I20"/>
      <c r="J20"/>
      <c r="K20"/>
      <c r="L20"/>
      <c r="M20"/>
    </row>
    <row r="21" spans="1:13" x14ac:dyDescent="0.25">
      <c r="A21" s="207"/>
      <c r="B21"/>
      <c r="C21"/>
      <c r="D21"/>
      <c r="E21"/>
      <c r="F21"/>
      <c r="G21"/>
      <c r="H21"/>
      <c r="I21"/>
      <c r="J21"/>
      <c r="K21"/>
      <c r="L21"/>
      <c r="M21"/>
    </row>
    <row r="22" spans="1:13" x14ac:dyDescent="0.25">
      <c r="A22" s="207"/>
      <c r="B22"/>
      <c r="C22"/>
      <c r="D22"/>
      <c r="E22"/>
      <c r="F22"/>
      <c r="G22"/>
      <c r="H22"/>
      <c r="I22"/>
      <c r="J22"/>
      <c r="K22"/>
      <c r="L22"/>
      <c r="M22"/>
    </row>
    <row r="23" spans="1:13" x14ac:dyDescent="0.25">
      <c r="A23" s="207"/>
      <c r="B23"/>
      <c r="C23"/>
      <c r="D23"/>
      <c r="E23"/>
      <c r="F23"/>
      <c r="G23"/>
      <c r="H23"/>
      <c r="I23"/>
      <c r="J23"/>
      <c r="K23"/>
      <c r="L23"/>
      <c r="M23"/>
    </row>
    <row r="24" spans="1:13" x14ac:dyDescent="0.25">
      <c r="A24" s="207"/>
      <c r="B24"/>
      <c r="C24"/>
      <c r="D24"/>
      <c r="E24"/>
      <c r="F24"/>
      <c r="G24"/>
      <c r="H24"/>
      <c r="I24"/>
      <c r="J24"/>
      <c r="K24"/>
      <c r="L24"/>
      <c r="M24"/>
    </row>
    <row r="25" spans="1:13" x14ac:dyDescent="0.25">
      <c r="A25" s="207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25">
      <c r="A26" s="207"/>
      <c r="B26"/>
      <c r="C26"/>
      <c r="D26"/>
      <c r="E26"/>
      <c r="F26"/>
      <c r="G26"/>
      <c r="H26"/>
      <c r="I26"/>
      <c r="J26"/>
      <c r="K26"/>
      <c r="L26"/>
      <c r="M26"/>
    </row>
    <row r="27" spans="1:13" x14ac:dyDescent="0.25">
      <c r="A27" s="207"/>
      <c r="B27"/>
      <c r="C27"/>
      <c r="D27"/>
      <c r="E27"/>
      <c r="F27"/>
      <c r="G27"/>
      <c r="H27"/>
      <c r="I27"/>
      <c r="J27"/>
      <c r="K27"/>
      <c r="L27"/>
      <c r="M27"/>
    </row>
    <row r="28" spans="1:13" x14ac:dyDescent="0.25">
      <c r="A28" s="207"/>
      <c r="B28" s="207"/>
      <c r="C28"/>
      <c r="D28"/>
      <c r="E28"/>
      <c r="F28"/>
      <c r="G28"/>
      <c r="H28"/>
      <c r="I28"/>
      <c r="J28"/>
      <c r="K28"/>
      <c r="L28"/>
      <c r="M28"/>
    </row>
  </sheetData>
  <mergeCells count="4">
    <mergeCell ref="D5:J5"/>
    <mergeCell ref="K5:M5"/>
    <mergeCell ref="I6:J6"/>
    <mergeCell ref="F6:G6"/>
  </mergeCells>
  <phoneticPr fontId="0" type="noConversion"/>
  <pageMargins left="0.55118110236220474" right="0.15748031496062992" top="0.98425196850393704" bottom="0.98425196850393704" header="0.51181102362204722" footer="0.51181102362204722"/>
  <pageSetup paperSize="9" scale="84" orientation="landscape" r:id="rId1"/>
  <headerFooter alignWithMargins="0"/>
  <colBreaks count="1" manualBreakCount="1">
    <brk id="13" max="1048575" man="1"/>
  </colBreaks>
  <ignoredErrors>
    <ignoredError sqref="D14 D15:D16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 tint="0.79998168889431442"/>
    <pageSetUpPr fitToPage="1"/>
  </sheetPr>
  <dimension ref="A1:N28"/>
  <sheetViews>
    <sheetView showGridLines="0" zoomScaleNormal="100" workbookViewId="0"/>
  </sheetViews>
  <sheetFormatPr defaultColWidth="9.109375" defaultRowHeight="13.2" x14ac:dyDescent="0.25"/>
  <cols>
    <col min="1" max="1" width="23.6640625" style="5" customWidth="1"/>
    <col min="2" max="2" width="7.44140625" style="5" customWidth="1"/>
    <col min="3" max="3" width="12.6640625" style="5" customWidth="1"/>
    <col min="4" max="4" width="7.109375" style="5" customWidth="1"/>
    <col min="5" max="5" width="9.6640625" style="5" customWidth="1"/>
    <col min="6" max="6" width="12.33203125" style="5" customWidth="1"/>
    <col min="7" max="7" width="10.5546875" style="5" customWidth="1"/>
    <col min="8" max="8" width="9.109375" style="5" customWidth="1"/>
    <col min="9" max="9" width="7" style="5" customWidth="1"/>
    <col min="10" max="10" width="9.44140625" style="5" customWidth="1"/>
    <col min="11" max="11" width="7.6640625" style="5" customWidth="1"/>
    <col min="12" max="12" width="9.6640625" style="5" customWidth="1"/>
    <col min="13" max="13" width="8.44140625" style="5" customWidth="1"/>
    <col min="14" max="16384" width="9.109375" style="5"/>
  </cols>
  <sheetData>
    <row r="1" spans="1:14" x14ac:dyDescent="0.25">
      <c r="A1" s="312" t="s">
        <v>165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</row>
    <row r="2" spans="1:14" s="4" customFormat="1" ht="17.399999999999999" x14ac:dyDescent="0.3">
      <c r="A2" s="54" t="s">
        <v>83</v>
      </c>
    </row>
    <row r="3" spans="1:14" s="4" customFormat="1" ht="18" x14ac:dyDescent="0.35">
      <c r="A3" s="57" t="s">
        <v>176</v>
      </c>
    </row>
    <row r="4" spans="1:14" x14ac:dyDescent="0.25">
      <c r="A4" s="207"/>
      <c r="B4" s="207"/>
      <c r="C4" s="208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</row>
    <row r="5" spans="1:14" ht="14.25" customHeight="1" x14ac:dyDescent="0.25">
      <c r="A5" s="71"/>
      <c r="B5" s="19"/>
      <c r="C5" s="70"/>
      <c r="D5" s="321" t="s">
        <v>53</v>
      </c>
      <c r="E5" s="322"/>
      <c r="F5" s="322"/>
      <c r="G5" s="322"/>
      <c r="H5" s="322"/>
      <c r="I5" s="322"/>
      <c r="J5" s="323"/>
      <c r="K5" s="324" t="s">
        <v>54</v>
      </c>
      <c r="L5" s="324"/>
      <c r="M5" s="321"/>
      <c r="N5" s="207"/>
    </row>
    <row r="6" spans="1:14" ht="14.25" customHeight="1" x14ac:dyDescent="0.25">
      <c r="A6" s="40"/>
      <c r="B6" s="18" t="s">
        <v>22</v>
      </c>
      <c r="C6" s="48" t="s">
        <v>55</v>
      </c>
      <c r="D6" s="37" t="s">
        <v>22</v>
      </c>
      <c r="E6" s="37" t="s">
        <v>56</v>
      </c>
      <c r="F6" s="325" t="s">
        <v>57</v>
      </c>
      <c r="G6" s="326"/>
      <c r="H6" s="37" t="s">
        <v>58</v>
      </c>
      <c r="I6" s="327" t="s">
        <v>59</v>
      </c>
      <c r="J6" s="328"/>
      <c r="K6" s="37" t="s">
        <v>22</v>
      </c>
      <c r="L6" s="37" t="s">
        <v>55</v>
      </c>
      <c r="M6" s="38" t="s">
        <v>60</v>
      </c>
      <c r="N6" s="207"/>
    </row>
    <row r="7" spans="1:14" s="6" customFormat="1" ht="16.2" x14ac:dyDescent="0.25">
      <c r="A7" s="40"/>
      <c r="B7" s="18"/>
      <c r="C7" s="48" t="s">
        <v>84</v>
      </c>
      <c r="D7" s="37"/>
      <c r="E7" s="37" t="s">
        <v>62</v>
      </c>
      <c r="F7" s="37" t="s">
        <v>76</v>
      </c>
      <c r="G7" s="37" t="s">
        <v>64</v>
      </c>
      <c r="H7" s="37" t="s">
        <v>65</v>
      </c>
      <c r="I7" s="37" t="s">
        <v>173</v>
      </c>
      <c r="J7" s="37" t="s">
        <v>174</v>
      </c>
      <c r="K7" s="37"/>
      <c r="L7" s="37" t="s">
        <v>66</v>
      </c>
      <c r="M7" s="64" t="s">
        <v>77</v>
      </c>
      <c r="N7" s="209"/>
    </row>
    <row r="8" spans="1:14" s="6" customFormat="1" ht="13.8" x14ac:dyDescent="0.25">
      <c r="A8" s="61" t="s">
        <v>38</v>
      </c>
      <c r="B8" s="20"/>
      <c r="C8" s="20"/>
      <c r="D8" s="20"/>
      <c r="E8" s="20"/>
      <c r="F8" s="20" t="s">
        <v>78</v>
      </c>
      <c r="G8" s="20"/>
      <c r="H8" s="28"/>
      <c r="I8" s="18"/>
      <c r="J8" s="18" t="s">
        <v>175</v>
      </c>
      <c r="K8" s="20"/>
      <c r="L8" s="20"/>
      <c r="M8" s="39" t="s">
        <v>80</v>
      </c>
      <c r="N8" s="209"/>
    </row>
    <row r="9" spans="1:14" s="4" customFormat="1" x14ac:dyDescent="0.25">
      <c r="A9" s="121" t="s">
        <v>68</v>
      </c>
      <c r="B9" s="261">
        <f>C9+D9</f>
        <v>982.57000000000039</v>
      </c>
      <c r="C9" s="261">
        <f>'A.12.5'!C8-'A.12.6'!C9</f>
        <v>753.02000000000044</v>
      </c>
      <c r="D9" s="261">
        <f>SUM(E9:J9)</f>
        <v>229.55</v>
      </c>
      <c r="E9" s="261">
        <v>42</v>
      </c>
      <c r="F9" s="261">
        <v>48</v>
      </c>
      <c r="G9" s="261">
        <v>63</v>
      </c>
      <c r="H9" s="261">
        <v>69</v>
      </c>
      <c r="I9" s="261">
        <f>'A.12.5'!I8-'A.12.6'!I9</f>
        <v>3.2900000000000063</v>
      </c>
      <c r="J9" s="261">
        <f>'A.12.5'!J8-'A.12.6'!J9</f>
        <v>4.2600000000000051</v>
      </c>
      <c r="K9" s="210">
        <f>L9+M9</f>
        <v>100</v>
      </c>
      <c r="L9" s="211">
        <f>C9/B9*100</f>
        <v>76.637796798192511</v>
      </c>
      <c r="M9" s="212">
        <f>D9/B9*100</f>
        <v>23.362203201807496</v>
      </c>
      <c r="N9" s="155"/>
    </row>
    <row r="10" spans="1:14" x14ac:dyDescent="0.25">
      <c r="A10" s="122" t="s">
        <v>69</v>
      </c>
      <c r="B10" s="262">
        <f t="shared" ref="B10:B12" si="0">C10+D10</f>
        <v>123.16999999999996</v>
      </c>
      <c r="C10" s="262">
        <f>'A.12.5'!C9-'A.12.6'!C10</f>
        <v>101.90999999999997</v>
      </c>
      <c r="D10" s="262">
        <f t="shared" ref="D10:D13" si="1">SUM(E10:J10)</f>
        <v>21.259999999999998</v>
      </c>
      <c r="E10" s="262">
        <f>'A.12.5'!E9-'A.12.6'!E10</f>
        <v>0</v>
      </c>
      <c r="F10" s="262">
        <f>'A.12.5'!F9-'A.12.6'!F10</f>
        <v>1.730000000000004</v>
      </c>
      <c r="G10" s="262">
        <f>'A.12.5'!G9-'A.12.6'!G10</f>
        <v>11.659999999999997</v>
      </c>
      <c r="H10" s="262">
        <f>'A.12.5'!H9-'A.12.6'!H10</f>
        <v>5.9699999999999989</v>
      </c>
      <c r="I10" s="262">
        <f>'A.12.5'!I9-'A.12.6'!I10</f>
        <v>1.9000000000000004</v>
      </c>
      <c r="J10" s="262">
        <f>'A.12.5'!J9-'A.12.6'!J10</f>
        <v>0</v>
      </c>
      <c r="K10" s="210">
        <f t="shared" ref="K10:K13" si="2">L10+M10</f>
        <v>100</v>
      </c>
      <c r="L10" s="211">
        <f t="shared" ref="L10:L13" si="3">C10/B10*100</f>
        <v>82.739303401802388</v>
      </c>
      <c r="M10" s="212">
        <f t="shared" ref="M10:M13" si="4">D10/B10*100</f>
        <v>17.260696598197615</v>
      </c>
      <c r="N10" s="156"/>
    </row>
    <row r="11" spans="1:14" s="4" customFormat="1" x14ac:dyDescent="0.25">
      <c r="A11" s="122" t="s">
        <v>70</v>
      </c>
      <c r="B11" s="262">
        <f t="shared" si="0"/>
        <v>82.77</v>
      </c>
      <c r="C11" s="262">
        <f>'A.12.5'!C10-'A.12.6'!C11</f>
        <v>75.13</v>
      </c>
      <c r="D11" s="262">
        <f t="shared" si="1"/>
        <v>7.6400000000000006</v>
      </c>
      <c r="E11" s="262">
        <f>'A.12.5'!E10-'A.12.6'!E11</f>
        <v>0</v>
      </c>
      <c r="F11" s="262">
        <f>'A.12.5'!F10-'A.12.6'!F11</f>
        <v>3.8500000000000014</v>
      </c>
      <c r="G11" s="262">
        <f>'A.12.5'!G10-'A.12.6'!G11</f>
        <v>2.4399999999999995</v>
      </c>
      <c r="H11" s="262">
        <f>'A.12.5'!H10-'A.12.6'!H11</f>
        <v>1.35</v>
      </c>
      <c r="I11" s="262">
        <f>'A.12.5'!I10-'A.12.6'!I11</f>
        <v>0</v>
      </c>
      <c r="J11" s="262">
        <f>'A.12.5'!J10-'A.12.6'!J11</f>
        <v>0</v>
      </c>
      <c r="K11" s="135">
        <f t="shared" si="2"/>
        <v>100</v>
      </c>
      <c r="L11" s="211">
        <f t="shared" si="3"/>
        <v>90.769602512987802</v>
      </c>
      <c r="M11" s="212">
        <f t="shared" si="4"/>
        <v>9.2303974870122047</v>
      </c>
      <c r="N11" s="156"/>
    </row>
    <row r="12" spans="1:14" x14ac:dyDescent="0.25">
      <c r="A12" s="122" t="s">
        <v>71</v>
      </c>
      <c r="B12" s="262">
        <f t="shared" si="0"/>
        <v>86.84</v>
      </c>
      <c r="C12" s="262">
        <f>'A.12.5'!C11-'A.12.6'!C12</f>
        <v>80.490000000000009</v>
      </c>
      <c r="D12" s="262">
        <f t="shared" si="1"/>
        <v>6.3499999999999979</v>
      </c>
      <c r="E12" s="262">
        <f>'A.12.5'!E11-'A.12.6'!E12</f>
        <v>0</v>
      </c>
      <c r="F12" s="262">
        <f>'A.12.5'!F11-'A.12.6'!F12</f>
        <v>0</v>
      </c>
      <c r="G12" s="262">
        <f>'A.12.5'!G11-'A.12.6'!G12</f>
        <v>0</v>
      </c>
      <c r="H12" s="262">
        <f>'A.12.5'!H11-'A.12.6'!H12</f>
        <v>6.3499999999999979</v>
      </c>
      <c r="I12" s="262">
        <f>'A.12.5'!I11-'A.12.6'!I12</f>
        <v>0</v>
      </c>
      <c r="J12" s="262">
        <f>'A.12.5'!J11-'A.12.6'!J12</f>
        <v>0</v>
      </c>
      <c r="K12" s="135">
        <f t="shared" si="2"/>
        <v>100</v>
      </c>
      <c r="L12" s="211">
        <f t="shared" si="3"/>
        <v>92.687701520036853</v>
      </c>
      <c r="M12" s="212">
        <f t="shared" si="4"/>
        <v>7.3122984799631476</v>
      </c>
      <c r="N12" s="215"/>
    </row>
    <row r="13" spans="1:14" x14ac:dyDescent="0.25">
      <c r="A13" s="62" t="s">
        <v>22</v>
      </c>
      <c r="B13" s="265">
        <v>1276</v>
      </c>
      <c r="C13" s="265">
        <v>1010</v>
      </c>
      <c r="D13" s="265">
        <f t="shared" si="1"/>
        <v>264.8</v>
      </c>
      <c r="E13" s="265">
        <f t="shared" ref="E13:J13" si="5">SUM(E9:E12)</f>
        <v>42</v>
      </c>
      <c r="F13" s="265">
        <f t="shared" si="5"/>
        <v>53.580000000000005</v>
      </c>
      <c r="G13" s="265">
        <f t="shared" si="5"/>
        <v>77.099999999999994</v>
      </c>
      <c r="H13" s="265">
        <f t="shared" si="5"/>
        <v>82.669999999999987</v>
      </c>
      <c r="I13" s="265">
        <f t="shared" si="5"/>
        <v>5.1900000000000066</v>
      </c>
      <c r="J13" s="265">
        <f t="shared" si="5"/>
        <v>4.2600000000000051</v>
      </c>
      <c r="K13" s="42">
        <f t="shared" si="2"/>
        <v>99.905956112852664</v>
      </c>
      <c r="L13" s="63">
        <f t="shared" si="3"/>
        <v>79.153605015673975</v>
      </c>
      <c r="M13" s="51">
        <f t="shared" si="4"/>
        <v>20.752351097178686</v>
      </c>
      <c r="N13" s="215"/>
    </row>
    <row r="14" spans="1:14" ht="13.8" x14ac:dyDescent="0.25">
      <c r="A14" s="25"/>
      <c r="B14" s="29"/>
      <c r="C14" s="7"/>
      <c r="D14" s="29"/>
      <c r="E14" s="11"/>
      <c r="F14" s="11"/>
      <c r="G14" s="11"/>
      <c r="H14" s="11"/>
      <c r="I14" s="11"/>
      <c r="J14" s="52"/>
      <c r="K14" s="52"/>
      <c r="L14" s="26"/>
      <c r="M14" s="26"/>
      <c r="N14" s="207"/>
    </row>
    <row r="15" spans="1:14" ht="12.75" customHeight="1" x14ac:dyDescent="0.3">
      <c r="A15" s="158" t="s">
        <v>85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207"/>
    </row>
    <row r="16" spans="1:14" ht="12.75" customHeight="1" x14ac:dyDescent="0.25">
      <c r="A16" s="158" t="s">
        <v>86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207"/>
    </row>
    <row r="17" spans="1:14" ht="12.75" customHeight="1" x14ac:dyDescent="0.25">
      <c r="A17" s="67" t="s">
        <v>87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207"/>
    </row>
    <row r="18" spans="1:14" ht="13.8" x14ac:dyDescent="0.25">
      <c r="A18" s="27" t="s">
        <v>156</v>
      </c>
      <c r="B18" s="29"/>
      <c r="C18" s="7"/>
      <c r="D18" s="29"/>
      <c r="E18" s="11"/>
      <c r="F18" s="11"/>
      <c r="G18" s="53"/>
      <c r="H18" s="11"/>
      <c r="I18" s="53"/>
      <c r="J18" s="52"/>
      <c r="K18" s="52"/>
      <c r="L18" s="26"/>
      <c r="M18" s="26"/>
      <c r="N18" s="207"/>
    </row>
    <row r="19" spans="1:14" x14ac:dyDescent="0.25">
      <c r="B19" s="11"/>
      <c r="C19" s="11"/>
      <c r="D19" s="11"/>
      <c r="E19" s="11"/>
      <c r="F19" s="11"/>
      <c r="G19" s="11"/>
      <c r="H19" s="11"/>
      <c r="I19" s="4"/>
      <c r="J19" s="4"/>
      <c r="K19" s="4"/>
      <c r="L19" s="1"/>
      <c r="M19" s="1"/>
      <c r="N19" s="207"/>
    </row>
    <row r="20" spans="1:14" x14ac:dyDescent="0.25">
      <c r="A20"/>
      <c r="B20"/>
      <c r="C20"/>
      <c r="D20"/>
      <c r="E20"/>
      <c r="F20"/>
      <c r="G20"/>
      <c r="H20"/>
      <c r="I20"/>
      <c r="J20"/>
      <c r="K20"/>
      <c r="L20"/>
      <c r="M20" s="207"/>
      <c r="N20" s="207"/>
    </row>
    <row r="21" spans="1:14" ht="14.4" x14ac:dyDescent="0.3">
      <c r="A21" s="311" t="s">
        <v>161</v>
      </c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1:14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</row>
    <row r="23" spans="1:14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</row>
    <row r="24" spans="1:14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</row>
    <row r="25" spans="1:14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</row>
    <row r="26" spans="1:14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</row>
    <row r="27" spans="1:14" x14ac:dyDescent="0.25">
      <c r="A27" s="207"/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1:14" x14ac:dyDescent="0.25">
      <c r="A28" s="207"/>
      <c r="B28"/>
      <c r="C28"/>
      <c r="D28"/>
      <c r="E28"/>
      <c r="F28"/>
      <c r="G28"/>
      <c r="H28"/>
      <c r="I28"/>
      <c r="J28"/>
      <c r="K28" s="207"/>
      <c r="L28" s="207"/>
      <c r="M28" s="207"/>
      <c r="N28" s="207"/>
    </row>
  </sheetData>
  <mergeCells count="4">
    <mergeCell ref="D5:J5"/>
    <mergeCell ref="K5:M5"/>
    <mergeCell ref="F6:G6"/>
    <mergeCell ref="I6:J6"/>
  </mergeCells>
  <phoneticPr fontId="0" type="noConversion"/>
  <pageMargins left="0.55118110236220474" right="0.15748031496062992" top="0.98425196850393704" bottom="0.98425196850393704" header="0.51181102362204722" footer="0.51181102362204722"/>
  <pageSetup paperSize="9" scale="91" orientation="landscape" r:id="rId1"/>
  <headerFooter alignWithMargins="0"/>
  <colBreaks count="1" manualBreakCount="1">
    <brk id="1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 tint="0.79998168889431442"/>
    <pageSetUpPr fitToPage="1"/>
  </sheetPr>
  <dimension ref="A1:U25"/>
  <sheetViews>
    <sheetView showGridLines="0" zoomScaleNormal="100" workbookViewId="0">
      <selection activeCell="I46" sqref="I46"/>
    </sheetView>
  </sheetViews>
  <sheetFormatPr defaultColWidth="9.109375" defaultRowHeight="13.2" x14ac:dyDescent="0.25"/>
  <cols>
    <col min="1" max="1" width="26.6640625" style="7" customWidth="1"/>
    <col min="2" max="2" width="7" style="7" customWidth="1"/>
    <col min="3" max="3" width="6.6640625" style="7" customWidth="1"/>
    <col min="4" max="4" width="3.6640625" style="7" customWidth="1"/>
    <col min="5" max="6" width="6.6640625" style="7" customWidth="1"/>
    <col min="7" max="7" width="4" style="7" customWidth="1"/>
    <col min="8" max="9" width="6.6640625" style="7" customWidth="1"/>
    <col min="10" max="10" width="3.6640625" style="7" customWidth="1"/>
    <col min="11" max="12" width="9.109375" style="7"/>
    <col min="13" max="13" width="7.109375" style="7" customWidth="1"/>
    <col min="14" max="16384" width="9.109375" style="7"/>
  </cols>
  <sheetData>
    <row r="1" spans="1:21" x14ac:dyDescent="0.25">
      <c r="A1" s="312" t="s">
        <v>179</v>
      </c>
    </row>
    <row r="2" spans="1:21" ht="17.399999999999999" x14ac:dyDescent="0.3">
      <c r="A2" s="33" t="s">
        <v>88</v>
      </c>
    </row>
    <row r="3" spans="1:21" ht="15.6" x14ac:dyDescent="0.3">
      <c r="A3" s="80" t="s">
        <v>177</v>
      </c>
    </row>
    <row r="4" spans="1:21" ht="15.6" x14ac:dyDescent="0.3">
      <c r="A4" s="57" t="s">
        <v>89</v>
      </c>
    </row>
    <row r="5" spans="1:21" x14ac:dyDescent="0.25">
      <c r="M5" s="139"/>
      <c r="N5" s="139"/>
      <c r="O5" s="139"/>
      <c r="P5" s="139"/>
    </row>
    <row r="6" spans="1:21" ht="39.75" customHeight="1" x14ac:dyDescent="0.25">
      <c r="A6" s="83"/>
      <c r="B6" s="329" t="s">
        <v>90</v>
      </c>
      <c r="C6" s="329"/>
      <c r="D6" s="329"/>
      <c r="E6" s="329" t="s">
        <v>91</v>
      </c>
      <c r="F6" s="329"/>
      <c r="G6" s="329"/>
      <c r="H6" s="329" t="s">
        <v>92</v>
      </c>
      <c r="I6" s="329"/>
      <c r="J6" s="330"/>
      <c r="M6" s="139"/>
      <c r="N6" s="139"/>
      <c r="O6" s="139"/>
      <c r="P6" s="139"/>
      <c r="Q6" s="139"/>
      <c r="R6" s="139"/>
      <c r="S6" s="139"/>
      <c r="T6" s="139"/>
    </row>
    <row r="7" spans="1:21" s="14" customFormat="1" ht="13.8" x14ac:dyDescent="0.25">
      <c r="A7" s="89"/>
      <c r="B7" s="216" t="s">
        <v>22</v>
      </c>
      <c r="C7" s="331" t="s">
        <v>93</v>
      </c>
      <c r="D7" s="332"/>
      <c r="E7" s="216" t="s">
        <v>22</v>
      </c>
      <c r="F7" s="331" t="s">
        <v>93</v>
      </c>
      <c r="G7" s="332"/>
      <c r="H7" s="216" t="s">
        <v>22</v>
      </c>
      <c r="I7" s="331" t="s">
        <v>93</v>
      </c>
      <c r="J7" s="332"/>
      <c r="M7" s="165"/>
      <c r="N7"/>
      <c r="O7"/>
      <c r="P7"/>
      <c r="Q7"/>
      <c r="R7"/>
      <c r="S7"/>
      <c r="T7"/>
      <c r="U7"/>
    </row>
    <row r="8" spans="1:21" ht="12.75" customHeight="1" x14ac:dyDescent="0.25">
      <c r="A8" s="90" t="s">
        <v>94</v>
      </c>
      <c r="B8" s="217"/>
      <c r="C8" s="219" t="s">
        <v>95</v>
      </c>
      <c r="D8" s="219" t="s">
        <v>96</v>
      </c>
      <c r="E8" s="217"/>
      <c r="F8" s="218" t="s">
        <v>95</v>
      </c>
      <c r="G8" s="219" t="s">
        <v>96</v>
      </c>
      <c r="H8" s="217"/>
      <c r="I8" s="218" t="s">
        <v>95</v>
      </c>
      <c r="J8" s="219" t="s">
        <v>96</v>
      </c>
      <c r="M8" s="165"/>
      <c r="N8"/>
      <c r="O8"/>
      <c r="P8"/>
      <c r="Q8"/>
      <c r="R8"/>
      <c r="S8"/>
      <c r="T8"/>
      <c r="U8"/>
    </row>
    <row r="9" spans="1:21" s="5" customFormat="1" ht="12.75" customHeight="1" x14ac:dyDescent="0.25">
      <c r="A9" s="220" t="s">
        <v>97</v>
      </c>
      <c r="B9" s="183">
        <v>1617</v>
      </c>
      <c r="C9" s="183">
        <v>743</v>
      </c>
      <c r="D9" s="221">
        <f>(C9/B9)*100</f>
        <v>45.949288806431667</v>
      </c>
      <c r="E9" s="86">
        <v>491</v>
      </c>
      <c r="F9" s="182">
        <v>248</v>
      </c>
      <c r="G9" s="221">
        <f>(F9/E9)*100</f>
        <v>50.509164969450104</v>
      </c>
      <c r="H9" s="86">
        <f>B9+E9</f>
        <v>2108</v>
      </c>
      <c r="I9" s="86">
        <f>C9+F9</f>
        <v>991</v>
      </c>
      <c r="J9" s="222">
        <f>(I9/H9)*100</f>
        <v>47.011385199240983</v>
      </c>
      <c r="K9" s="207"/>
      <c r="L9" s="207"/>
      <c r="M9" s="139"/>
      <c r="N9"/>
      <c r="O9"/>
      <c r="P9"/>
      <c r="Q9"/>
      <c r="R9"/>
      <c r="S9"/>
      <c r="T9"/>
      <c r="U9"/>
    </row>
    <row r="10" spans="1:21" s="4" customFormat="1" x14ac:dyDescent="0.25">
      <c r="A10" s="220" t="s">
        <v>98</v>
      </c>
      <c r="B10" s="183">
        <v>254</v>
      </c>
      <c r="C10" s="183">
        <v>147</v>
      </c>
      <c r="D10" s="223">
        <f t="shared" ref="D10:D18" si="0">(C10/B10)*100</f>
        <v>57.874015748031496</v>
      </c>
      <c r="E10" s="183">
        <v>104</v>
      </c>
      <c r="F10" s="183">
        <v>53</v>
      </c>
      <c r="G10" s="223">
        <f t="shared" ref="G10:G19" si="1">(F10/E10)*100</f>
        <v>50.96153846153846</v>
      </c>
      <c r="H10" s="87">
        <f t="shared" ref="H10:H11" si="2">B10+E10</f>
        <v>358</v>
      </c>
      <c r="I10" s="87">
        <f t="shared" ref="I10:I11" si="3">C10+F10</f>
        <v>200</v>
      </c>
      <c r="J10" s="224">
        <f t="shared" ref="J10:J19" si="4">(I10/H10)*100</f>
        <v>55.865921787709496</v>
      </c>
      <c r="M10" s="139"/>
      <c r="N10"/>
      <c r="O10"/>
      <c r="P10"/>
      <c r="Q10"/>
      <c r="R10"/>
      <c r="S10"/>
      <c r="T10"/>
      <c r="U10"/>
    </row>
    <row r="11" spans="1:21" x14ac:dyDescent="0.25">
      <c r="A11" s="220" t="s">
        <v>99</v>
      </c>
      <c r="B11" s="183">
        <v>127</v>
      </c>
      <c r="C11" s="183">
        <v>92</v>
      </c>
      <c r="D11" s="223">
        <f t="shared" si="0"/>
        <v>72.440944881889763</v>
      </c>
      <c r="E11" s="139">
        <v>102</v>
      </c>
      <c r="F11" s="183">
        <v>68</v>
      </c>
      <c r="G11" s="223">
        <f t="shared" si="1"/>
        <v>66.666666666666657</v>
      </c>
      <c r="H11" s="87">
        <f t="shared" si="2"/>
        <v>229</v>
      </c>
      <c r="I11" s="87">
        <f t="shared" si="3"/>
        <v>160</v>
      </c>
      <c r="J11" s="224">
        <f t="shared" si="4"/>
        <v>69.868995633187765</v>
      </c>
      <c r="M11" s="139"/>
      <c r="N11"/>
      <c r="O11"/>
      <c r="P11"/>
      <c r="Q11"/>
      <c r="R11"/>
      <c r="S11"/>
      <c r="T11"/>
      <c r="U11"/>
    </row>
    <row r="12" spans="1:21" x14ac:dyDescent="0.25">
      <c r="A12" s="84" t="s">
        <v>100</v>
      </c>
      <c r="B12" s="134">
        <f>B9+B10+B11</f>
        <v>1998</v>
      </c>
      <c r="C12" s="134">
        <f>C9+C10+C11</f>
        <v>982</v>
      </c>
      <c r="D12" s="88">
        <f t="shared" si="0"/>
        <v>49.149149149149153</v>
      </c>
      <c r="E12" s="134">
        <f>E9+E10+E11</f>
        <v>697</v>
      </c>
      <c r="F12" s="134">
        <f>F9+F10+F11</f>
        <v>369</v>
      </c>
      <c r="G12" s="88">
        <f t="shared" si="1"/>
        <v>52.941176470588239</v>
      </c>
      <c r="H12" s="134">
        <f>H9+H10+H11</f>
        <v>2695</v>
      </c>
      <c r="I12" s="134">
        <f>I9+I10+I11</f>
        <v>1351</v>
      </c>
      <c r="J12" s="91">
        <f t="shared" si="4"/>
        <v>50.129870129870127</v>
      </c>
      <c r="M12" s="165"/>
      <c r="N12"/>
      <c r="O12"/>
      <c r="P12"/>
      <c r="Q12"/>
      <c r="R12"/>
      <c r="S12"/>
      <c r="T12"/>
      <c r="U12"/>
    </row>
    <row r="13" spans="1:21" s="4" customFormat="1" x14ac:dyDescent="0.25">
      <c r="A13" s="220" t="s">
        <v>101</v>
      </c>
      <c r="B13" s="183">
        <v>181</v>
      </c>
      <c r="C13" s="183">
        <v>122</v>
      </c>
      <c r="D13" s="223">
        <f t="shared" si="0"/>
        <v>67.403314917127076</v>
      </c>
      <c r="E13" s="183">
        <v>27</v>
      </c>
      <c r="F13" s="183">
        <v>21</v>
      </c>
      <c r="G13" s="223">
        <f t="shared" si="1"/>
        <v>77.777777777777786</v>
      </c>
      <c r="H13" s="87">
        <f t="shared" ref="H13:H14" si="5">B13+E13</f>
        <v>208</v>
      </c>
      <c r="I13" s="87">
        <f t="shared" ref="I13" si="6">C13+F13</f>
        <v>143</v>
      </c>
      <c r="J13" s="224">
        <f t="shared" si="4"/>
        <v>68.75</v>
      </c>
      <c r="M13" s="139"/>
      <c r="N13"/>
      <c r="O13"/>
      <c r="P13"/>
      <c r="Q13"/>
      <c r="R13"/>
      <c r="S13"/>
      <c r="T13"/>
      <c r="U13"/>
    </row>
    <row r="14" spans="1:21" x14ac:dyDescent="0.25">
      <c r="A14" s="220" t="s">
        <v>102</v>
      </c>
      <c r="B14" s="183">
        <v>1404</v>
      </c>
      <c r="C14" s="183">
        <v>852</v>
      </c>
      <c r="D14" s="223">
        <f t="shared" si="0"/>
        <v>60.683760683760681</v>
      </c>
      <c r="E14" s="183">
        <v>293</v>
      </c>
      <c r="F14" s="183">
        <v>198</v>
      </c>
      <c r="G14" s="223">
        <f t="shared" si="1"/>
        <v>67.576791808873722</v>
      </c>
      <c r="H14" s="87">
        <f t="shared" si="5"/>
        <v>1697</v>
      </c>
      <c r="I14" s="87">
        <f>C14+F14</f>
        <v>1050</v>
      </c>
      <c r="J14" s="224">
        <f t="shared" si="4"/>
        <v>61.873895109015905</v>
      </c>
      <c r="M14" s="139"/>
      <c r="N14"/>
      <c r="O14"/>
      <c r="P14"/>
      <c r="Q14"/>
      <c r="R14"/>
      <c r="S14"/>
      <c r="T14"/>
      <c r="U14"/>
    </row>
    <row r="15" spans="1:21" x14ac:dyDescent="0.25">
      <c r="A15" s="84" t="s">
        <v>103</v>
      </c>
      <c r="B15" s="88">
        <f>B13+B14</f>
        <v>1585</v>
      </c>
      <c r="C15" s="88">
        <f>C13+C14</f>
        <v>974</v>
      </c>
      <c r="D15" s="88">
        <f t="shared" si="0"/>
        <v>61.451104100946374</v>
      </c>
      <c r="E15" s="88">
        <f>E13+E14</f>
        <v>320</v>
      </c>
      <c r="F15" s="88">
        <f>F13+F14</f>
        <v>219</v>
      </c>
      <c r="G15" s="88">
        <f t="shared" si="1"/>
        <v>68.4375</v>
      </c>
      <c r="H15" s="88">
        <f>H13+H14</f>
        <v>1905</v>
      </c>
      <c r="I15" s="88">
        <f>I13+I14</f>
        <v>1193</v>
      </c>
      <c r="J15" s="91">
        <f t="shared" si="4"/>
        <v>62.624671916010499</v>
      </c>
      <c r="M15" s="139"/>
      <c r="N15"/>
      <c r="O15"/>
      <c r="P15"/>
      <c r="Q15"/>
      <c r="R15"/>
      <c r="S15"/>
      <c r="T15"/>
      <c r="U15"/>
    </row>
    <row r="16" spans="1:21" s="4" customFormat="1" x14ac:dyDescent="0.25">
      <c r="A16" s="85" t="s">
        <v>104</v>
      </c>
      <c r="B16" s="183">
        <v>502</v>
      </c>
      <c r="C16" s="183">
        <v>330</v>
      </c>
      <c r="D16" s="223">
        <f t="shared" si="0"/>
        <v>65.73705179282868</v>
      </c>
      <c r="E16" s="183">
        <v>200</v>
      </c>
      <c r="F16" s="183">
        <v>139</v>
      </c>
      <c r="G16" s="223">
        <f t="shared" si="1"/>
        <v>69.5</v>
      </c>
      <c r="H16" s="87">
        <f>B16+E16</f>
        <v>702</v>
      </c>
      <c r="I16" s="87">
        <f>C16+F16</f>
        <v>469</v>
      </c>
      <c r="J16" s="224">
        <f t="shared" si="4"/>
        <v>66.809116809116802</v>
      </c>
      <c r="M16" s="139"/>
      <c r="N16"/>
      <c r="O16"/>
      <c r="P16"/>
      <c r="Q16"/>
      <c r="R16"/>
      <c r="S16"/>
      <c r="T16"/>
      <c r="U16"/>
    </row>
    <row r="17" spans="1:21" s="4" customFormat="1" x14ac:dyDescent="0.25">
      <c r="A17" s="85" t="s">
        <v>105</v>
      </c>
      <c r="B17" s="297" t="s">
        <v>146</v>
      </c>
      <c r="C17" s="298" t="s">
        <v>146</v>
      </c>
      <c r="D17" s="299" t="s">
        <v>146</v>
      </c>
      <c r="E17" s="298" t="s">
        <v>146</v>
      </c>
      <c r="F17" s="298" t="s">
        <v>146</v>
      </c>
      <c r="G17" s="298" t="s">
        <v>146</v>
      </c>
      <c r="H17" s="300" t="s">
        <v>146</v>
      </c>
      <c r="I17" s="300" t="s">
        <v>146</v>
      </c>
      <c r="J17" s="301" t="s">
        <v>146</v>
      </c>
      <c r="M17" s="139"/>
      <c r="N17"/>
      <c r="O17"/>
      <c r="P17"/>
      <c r="Q17"/>
      <c r="R17"/>
      <c r="S17"/>
      <c r="T17"/>
      <c r="U17"/>
    </row>
    <row r="18" spans="1:21" s="4" customFormat="1" x14ac:dyDescent="0.25">
      <c r="A18" s="84" t="s">
        <v>106</v>
      </c>
      <c r="B18" s="88">
        <f>B16</f>
        <v>502</v>
      </c>
      <c r="C18" s="88">
        <f>C16</f>
        <v>330</v>
      </c>
      <c r="D18" s="88">
        <f t="shared" si="0"/>
        <v>65.73705179282868</v>
      </c>
      <c r="E18" s="88">
        <f>E16</f>
        <v>200</v>
      </c>
      <c r="F18" s="88">
        <f>F16</f>
        <v>139</v>
      </c>
      <c r="G18" s="88">
        <f t="shared" si="1"/>
        <v>69.5</v>
      </c>
      <c r="H18" s="88">
        <f>H16</f>
        <v>702</v>
      </c>
      <c r="I18" s="88">
        <f>I16</f>
        <v>469</v>
      </c>
      <c r="J18" s="91">
        <f t="shared" si="4"/>
        <v>66.809116809116802</v>
      </c>
      <c r="M18" s="139"/>
      <c r="N18"/>
      <c r="O18"/>
      <c r="P18"/>
      <c r="Q18"/>
      <c r="R18"/>
      <c r="S18"/>
      <c r="T18"/>
      <c r="U18"/>
    </row>
    <row r="19" spans="1:21" x14ac:dyDescent="0.25">
      <c r="A19" s="92" t="s">
        <v>22</v>
      </c>
      <c r="B19" s="88">
        <f>B18+B15+B12</f>
        <v>4085</v>
      </c>
      <c r="C19" s="88">
        <f>C18+C15+C12</f>
        <v>2286</v>
      </c>
      <c r="D19" s="88">
        <f>(C19/B19)*100</f>
        <v>55.960832313341491</v>
      </c>
      <c r="E19" s="88">
        <f>E18+E15+E12</f>
        <v>1217</v>
      </c>
      <c r="F19" s="88">
        <f>F18+F15+F12</f>
        <v>727</v>
      </c>
      <c r="G19" s="88">
        <f t="shared" si="1"/>
        <v>59.737058340180774</v>
      </c>
      <c r="H19" s="88">
        <f>H18+H15+H12</f>
        <v>5302</v>
      </c>
      <c r="I19" s="88">
        <f>I18+I15+I12</f>
        <v>3013</v>
      </c>
      <c r="J19" s="91">
        <f t="shared" si="4"/>
        <v>56.827612221803093</v>
      </c>
      <c r="M19" s="139"/>
      <c r="N19"/>
      <c r="O19"/>
      <c r="P19"/>
      <c r="Q19"/>
      <c r="R19"/>
      <c r="S19"/>
      <c r="T19"/>
      <c r="U19"/>
    </row>
    <row r="20" spans="1:21" ht="12.75" customHeight="1" x14ac:dyDescent="0.25">
      <c r="A20" s="68"/>
      <c r="B20" s="164"/>
      <c r="C20" s="67"/>
      <c r="D20" s="67"/>
      <c r="E20" s="67"/>
      <c r="F20" s="67"/>
      <c r="G20" s="67"/>
      <c r="H20" s="67"/>
      <c r="M20" s="139"/>
      <c r="N20"/>
      <c r="O20"/>
      <c r="P20"/>
      <c r="Q20"/>
      <c r="R20"/>
      <c r="S20"/>
      <c r="T20"/>
      <c r="U20"/>
    </row>
    <row r="21" spans="1:21" ht="12.75" customHeight="1" x14ac:dyDescent="0.25">
      <c r="A21" s="9" t="s">
        <v>155</v>
      </c>
      <c r="B21" s="195"/>
      <c r="C21" s="195"/>
      <c r="D21" s="195"/>
      <c r="E21" s="195"/>
      <c r="F21" s="195"/>
      <c r="G21" s="195"/>
      <c r="H21" s="195"/>
      <c r="M21" s="139"/>
      <c r="N21"/>
      <c r="O21"/>
      <c r="P21"/>
      <c r="Q21"/>
      <c r="R21"/>
      <c r="S21"/>
      <c r="T21"/>
      <c r="U21"/>
    </row>
    <row r="22" spans="1:21" x14ac:dyDescent="0.25">
      <c r="M22" s="139"/>
      <c r="N22" s="139"/>
      <c r="O22" s="139"/>
      <c r="P22" s="139"/>
      <c r="Q22" s="139"/>
      <c r="R22" s="139"/>
      <c r="S22" s="139"/>
      <c r="T22" s="139"/>
    </row>
    <row r="23" spans="1:21" x14ac:dyDescent="0.25">
      <c r="M23" s="139"/>
      <c r="N23" s="139"/>
      <c r="O23" s="139"/>
      <c r="P23" s="139"/>
      <c r="Q23" s="139"/>
      <c r="R23" s="139"/>
      <c r="S23" s="139"/>
      <c r="T23" s="139"/>
    </row>
    <row r="24" spans="1:21" customFormat="1" x14ac:dyDescent="0.25">
      <c r="A24" t="s">
        <v>159</v>
      </c>
      <c r="M24" s="139"/>
      <c r="N24" s="139"/>
      <c r="O24" s="139"/>
      <c r="P24" s="139"/>
      <c r="Q24" s="139"/>
      <c r="R24" s="139"/>
      <c r="S24" s="139"/>
      <c r="T24" s="139"/>
    </row>
    <row r="25" spans="1:21" x14ac:dyDescent="0.25">
      <c r="A25" s="207" t="s">
        <v>160</v>
      </c>
      <c r="M25" s="139"/>
      <c r="N25" s="139"/>
      <c r="O25" s="139"/>
      <c r="P25" s="139"/>
    </row>
  </sheetData>
  <mergeCells count="6">
    <mergeCell ref="B6:D6"/>
    <mergeCell ref="E6:G6"/>
    <mergeCell ref="H6:J6"/>
    <mergeCell ref="C7:D7"/>
    <mergeCell ref="F7:G7"/>
    <mergeCell ref="I7:J7"/>
  </mergeCells>
  <phoneticPr fontId="0" type="noConversion"/>
  <pageMargins left="0.78740157480314965" right="0.28000000000000003" top="0.98425196850393704" bottom="0.98425196850393704" header="0.51181102362204722" footer="0.51181102362204722"/>
  <pageSetup paperSize="9" orientation="landscape" r:id="rId1"/>
  <headerFooter alignWithMargins="0"/>
  <ignoredErrors>
    <ignoredError sqref="D13 F20:I20 D18 D16 G16 B19:C19 B12:H12 B15:H15 D14 G13:I13 G14 I12 I14:I15 D19:G19 G18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 tint="0.79998168889431442"/>
    <pageSetUpPr fitToPage="1"/>
  </sheetPr>
  <dimension ref="A1:Q29"/>
  <sheetViews>
    <sheetView showGridLines="0" zoomScaleNormal="100" workbookViewId="0"/>
  </sheetViews>
  <sheetFormatPr defaultColWidth="9.109375" defaultRowHeight="13.2" x14ac:dyDescent="0.25"/>
  <cols>
    <col min="1" max="1" width="26.5546875" style="5" customWidth="1"/>
    <col min="2" max="5" width="8.44140625" style="5" customWidth="1"/>
    <col min="6" max="6" width="11.5546875" style="5" customWidth="1"/>
    <col min="7" max="12" width="9.109375" style="5"/>
    <col min="13" max="13" width="4" style="5" bestFit="1" customWidth="1"/>
    <col min="14" max="16384" width="9.109375" style="5"/>
  </cols>
  <sheetData>
    <row r="1" spans="1:17" x14ac:dyDescent="0.25">
      <c r="A1" s="312" t="s">
        <v>179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</row>
    <row r="2" spans="1:17" s="4" customFormat="1" ht="17.399999999999999" x14ac:dyDescent="0.3">
      <c r="A2" s="33" t="s">
        <v>107</v>
      </c>
    </row>
    <row r="3" spans="1:17" s="4" customFormat="1" ht="15.6" x14ac:dyDescent="0.3">
      <c r="A3" s="80" t="s">
        <v>180</v>
      </c>
    </row>
    <row r="4" spans="1:17" x14ac:dyDescent="0.25">
      <c r="A4" s="34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</row>
    <row r="5" spans="1:17" s="13" customFormat="1" ht="13.8" x14ac:dyDescent="0.25">
      <c r="A5" s="49"/>
      <c r="B5" s="21" t="s">
        <v>22</v>
      </c>
      <c r="C5" s="17" t="s">
        <v>108</v>
      </c>
      <c r="D5" s="17" t="s">
        <v>108</v>
      </c>
      <c r="E5" s="17" t="s">
        <v>108</v>
      </c>
      <c r="F5" s="47" t="s">
        <v>108</v>
      </c>
      <c r="G5" s="225"/>
      <c r="H5" s="225"/>
      <c r="I5" s="225"/>
      <c r="J5" s="225"/>
      <c r="K5" s="139"/>
      <c r="L5" s="139"/>
      <c r="M5" s="139"/>
      <c r="N5" s="139"/>
      <c r="O5" s="139"/>
      <c r="P5" s="139"/>
      <c r="Q5" s="139"/>
    </row>
    <row r="6" spans="1:17" s="13" customFormat="1" ht="13.8" x14ac:dyDescent="0.25">
      <c r="A6" s="160" t="s">
        <v>94</v>
      </c>
      <c r="B6" s="22"/>
      <c r="C6" s="18" t="s">
        <v>109</v>
      </c>
      <c r="D6" s="18" t="s">
        <v>110</v>
      </c>
      <c r="E6" s="18" t="s">
        <v>111</v>
      </c>
      <c r="F6" s="48" t="s">
        <v>112</v>
      </c>
      <c r="G6" s="225"/>
      <c r="H6"/>
      <c r="I6"/>
      <c r="J6"/>
      <c r="K6"/>
      <c r="L6"/>
      <c r="M6"/>
      <c r="N6"/>
      <c r="O6"/>
      <c r="P6"/>
      <c r="Q6" s="139"/>
    </row>
    <row r="7" spans="1:17" s="13" customFormat="1" x14ac:dyDescent="0.25">
      <c r="A7" s="213" t="s">
        <v>97</v>
      </c>
      <c r="B7" s="226">
        <f>SUM(C7:F7)</f>
        <v>1617</v>
      </c>
      <c r="C7" s="227">
        <v>681</v>
      </c>
      <c r="D7" s="227">
        <v>537</v>
      </c>
      <c r="E7" s="227">
        <v>120</v>
      </c>
      <c r="F7" s="228">
        <v>279</v>
      </c>
      <c r="G7" s="229"/>
      <c r="H7"/>
      <c r="I7"/>
      <c r="J7"/>
      <c r="K7"/>
      <c r="L7"/>
      <c r="M7"/>
      <c r="N7"/>
      <c r="O7"/>
      <c r="P7"/>
      <c r="Q7" s="139"/>
    </row>
    <row r="8" spans="1:17" s="13" customFormat="1" x14ac:dyDescent="0.25">
      <c r="A8" s="213" t="s">
        <v>98</v>
      </c>
      <c r="B8" s="230">
        <f t="shared" ref="B8:B14" si="0">SUM(C8:F8)</f>
        <v>254</v>
      </c>
      <c r="C8" s="231">
        <v>100</v>
      </c>
      <c r="D8" s="231">
        <v>84</v>
      </c>
      <c r="E8" s="231">
        <v>22</v>
      </c>
      <c r="F8" s="184">
        <v>48</v>
      </c>
      <c r="G8" s="229"/>
      <c r="H8"/>
      <c r="I8"/>
      <c r="J8"/>
      <c r="K8"/>
      <c r="L8"/>
      <c r="M8"/>
      <c r="N8"/>
      <c r="O8"/>
      <c r="P8"/>
      <c r="Q8" s="139"/>
    </row>
    <row r="9" spans="1:17" s="13" customFormat="1" x14ac:dyDescent="0.25">
      <c r="A9" s="135" t="s">
        <v>99</v>
      </c>
      <c r="B9" s="230">
        <f t="shared" si="0"/>
        <v>127</v>
      </c>
      <c r="C9" s="231">
        <v>54</v>
      </c>
      <c r="D9" s="231">
        <v>41</v>
      </c>
      <c r="E9" s="231">
        <v>5</v>
      </c>
      <c r="F9" s="232">
        <v>27</v>
      </c>
      <c r="G9" s="229"/>
      <c r="H9"/>
      <c r="I9"/>
      <c r="J9"/>
      <c r="K9"/>
      <c r="L9"/>
      <c r="M9"/>
      <c r="N9"/>
      <c r="O9"/>
      <c r="P9"/>
      <c r="Q9" s="139"/>
    </row>
    <row r="10" spans="1:17" s="13" customFormat="1" x14ac:dyDescent="0.25">
      <c r="A10" s="42" t="s">
        <v>100</v>
      </c>
      <c r="B10" s="185">
        <f t="shared" si="0"/>
        <v>1998</v>
      </c>
      <c r="C10" s="186">
        <f>C7+C8+C9</f>
        <v>835</v>
      </c>
      <c r="D10" s="186">
        <f t="shared" ref="D10:F10" si="1">D7+D8+D9</f>
        <v>662</v>
      </c>
      <c r="E10" s="186">
        <f t="shared" si="1"/>
        <v>147</v>
      </c>
      <c r="F10" s="187">
        <f t="shared" si="1"/>
        <v>354</v>
      </c>
      <c r="G10" s="229"/>
      <c r="H10"/>
      <c r="I10"/>
      <c r="J10"/>
      <c r="K10"/>
      <c r="L10"/>
      <c r="M10"/>
      <c r="N10"/>
      <c r="O10"/>
      <c r="P10"/>
      <c r="Q10" s="139"/>
    </row>
    <row r="11" spans="1:17" s="13" customFormat="1" x14ac:dyDescent="0.25">
      <c r="A11" s="213" t="s">
        <v>101</v>
      </c>
      <c r="B11" s="230">
        <f t="shared" si="0"/>
        <v>181</v>
      </c>
      <c r="C11" s="231">
        <v>165</v>
      </c>
      <c r="D11" s="233">
        <v>11</v>
      </c>
      <c r="E11" s="233">
        <v>5</v>
      </c>
      <c r="F11" s="234" t="s">
        <v>146</v>
      </c>
      <c r="G11" s="229"/>
      <c r="H11"/>
      <c r="I11"/>
      <c r="J11"/>
      <c r="K11"/>
      <c r="L11"/>
      <c r="M11"/>
      <c r="N11"/>
      <c r="O11"/>
      <c r="P11"/>
      <c r="Q11" s="139"/>
    </row>
    <row r="12" spans="1:17" s="13" customFormat="1" x14ac:dyDescent="0.25">
      <c r="A12" s="213" t="s">
        <v>102</v>
      </c>
      <c r="B12" s="230">
        <f t="shared" si="0"/>
        <v>1404</v>
      </c>
      <c r="C12" s="231">
        <f>81+845</f>
        <v>926</v>
      </c>
      <c r="D12" s="231">
        <v>287</v>
      </c>
      <c r="E12" s="231">
        <v>95</v>
      </c>
      <c r="F12" s="232">
        <v>96</v>
      </c>
      <c r="G12" s="229"/>
      <c r="H12"/>
      <c r="I12"/>
      <c r="J12"/>
      <c r="K12"/>
      <c r="L12"/>
      <c r="M12"/>
      <c r="N12"/>
      <c r="O12"/>
      <c r="P12"/>
      <c r="Q12" s="139"/>
    </row>
    <row r="13" spans="1:17" s="13" customFormat="1" x14ac:dyDescent="0.25">
      <c r="A13" s="42" t="s">
        <v>103</v>
      </c>
      <c r="B13" s="185">
        <f t="shared" si="0"/>
        <v>1585</v>
      </c>
      <c r="C13" s="186">
        <f>SUM(C11:C12)</f>
        <v>1091</v>
      </c>
      <c r="D13" s="186">
        <f t="shared" ref="D13:F13" si="2">SUM(D11:D12)</f>
        <v>298</v>
      </c>
      <c r="E13" s="186">
        <f t="shared" si="2"/>
        <v>100</v>
      </c>
      <c r="F13" s="187">
        <f t="shared" si="2"/>
        <v>96</v>
      </c>
      <c r="G13" s="229"/>
      <c r="H13"/>
      <c r="I13"/>
      <c r="J13"/>
      <c r="K13"/>
      <c r="L13"/>
      <c r="M13"/>
      <c r="N13"/>
      <c r="O13"/>
      <c r="P13"/>
      <c r="Q13" s="139"/>
    </row>
    <row r="14" spans="1:17" s="13" customFormat="1" x14ac:dyDescent="0.25">
      <c r="A14" s="41" t="s">
        <v>104</v>
      </c>
      <c r="B14" s="230">
        <f t="shared" si="0"/>
        <v>502</v>
      </c>
      <c r="C14" s="231">
        <v>338</v>
      </c>
      <c r="D14" s="231">
        <v>126</v>
      </c>
      <c r="E14" s="233">
        <v>35</v>
      </c>
      <c r="F14" s="232">
        <v>3</v>
      </c>
      <c r="G14" s="229"/>
      <c r="H14"/>
      <c r="I14"/>
      <c r="J14"/>
      <c r="K14"/>
      <c r="L14"/>
      <c r="M14"/>
      <c r="N14"/>
      <c r="O14"/>
      <c r="P14"/>
      <c r="Q14" s="139"/>
    </row>
    <row r="15" spans="1:17" x14ac:dyDescent="0.25">
      <c r="A15" s="41" t="s">
        <v>105</v>
      </c>
      <c r="B15" s="230" t="s">
        <v>146</v>
      </c>
      <c r="C15" s="235" t="s">
        <v>146</v>
      </c>
      <c r="D15" s="235" t="s">
        <v>146</v>
      </c>
      <c r="E15" s="235" t="s">
        <v>146</v>
      </c>
      <c r="F15" s="234" t="s">
        <v>146</v>
      </c>
      <c r="G15" s="236"/>
      <c r="H15"/>
      <c r="I15"/>
      <c r="J15"/>
      <c r="K15"/>
      <c r="L15"/>
      <c r="M15"/>
      <c r="N15"/>
      <c r="O15"/>
      <c r="P15"/>
      <c r="Q15" s="139"/>
    </row>
    <row r="16" spans="1:17" x14ac:dyDescent="0.25">
      <c r="A16" s="42" t="s">
        <v>106</v>
      </c>
      <c r="B16" s="185">
        <f>SUM(C16:F16)</f>
        <v>502</v>
      </c>
      <c r="C16" s="186">
        <f>SUM(C14:C15)</f>
        <v>338</v>
      </c>
      <c r="D16" s="186">
        <f t="shared" ref="D16:F16" si="3">SUM(D14:D15)</f>
        <v>126</v>
      </c>
      <c r="E16" s="186">
        <f t="shared" si="3"/>
        <v>35</v>
      </c>
      <c r="F16" s="187">
        <f t="shared" si="3"/>
        <v>3</v>
      </c>
      <c r="G16" s="236"/>
      <c r="H16"/>
      <c r="I16"/>
      <c r="J16"/>
      <c r="K16"/>
      <c r="L16"/>
      <c r="M16"/>
      <c r="N16"/>
      <c r="O16"/>
      <c r="P16"/>
      <c r="Q16" s="139"/>
    </row>
    <row r="17" spans="1:17" x14ac:dyDescent="0.25">
      <c r="A17" s="59" t="s">
        <v>22</v>
      </c>
      <c r="B17" s="186">
        <f>B10+B13+B16</f>
        <v>4085</v>
      </c>
      <c r="C17" s="186">
        <f>C10+C13+C16</f>
        <v>2264</v>
      </c>
      <c r="D17" s="186">
        <f>D10+D13+D16</f>
        <v>1086</v>
      </c>
      <c r="E17" s="186">
        <f>E10+E13+E16</f>
        <v>282</v>
      </c>
      <c r="F17" s="187">
        <f>F10+F13+F16</f>
        <v>453</v>
      </c>
      <c r="G17" s="236"/>
      <c r="H17" s="207"/>
      <c r="I17"/>
      <c r="J17"/>
      <c r="K17"/>
      <c r="L17"/>
      <c r="M17"/>
      <c r="N17"/>
      <c r="O17"/>
      <c r="P17"/>
      <c r="Q17" s="139"/>
    </row>
    <row r="18" spans="1:17" s="4" customFormat="1" x14ac:dyDescent="0.25">
      <c r="B18" s="7"/>
      <c r="C18" s="7"/>
      <c r="D18" s="7"/>
      <c r="E18" s="7"/>
      <c r="F18" s="7"/>
      <c r="I18"/>
      <c r="J18"/>
      <c r="K18"/>
      <c r="L18"/>
      <c r="M18"/>
      <c r="N18"/>
      <c r="O18"/>
      <c r="P18"/>
      <c r="Q18" s="139"/>
    </row>
    <row r="19" spans="1:17" x14ac:dyDescent="0.25">
      <c r="A19" s="9" t="s">
        <v>155</v>
      </c>
      <c r="B19" s="207"/>
      <c r="C19" s="207"/>
      <c r="D19" s="207"/>
      <c r="E19" s="207"/>
      <c r="F19" s="207"/>
      <c r="G19" s="207"/>
      <c r="H19" s="207"/>
      <c r="I19"/>
      <c r="J19"/>
      <c r="K19"/>
      <c r="L19"/>
      <c r="M19"/>
      <c r="N19"/>
      <c r="O19"/>
      <c r="P19"/>
      <c r="Q19" s="139"/>
    </row>
    <row r="20" spans="1:17" ht="12.75" customHeight="1" x14ac:dyDescent="0.25">
      <c r="A20" s="333"/>
      <c r="B20" s="334"/>
      <c r="C20" s="334"/>
      <c r="D20" s="334"/>
      <c r="E20" s="334"/>
      <c r="F20" s="334"/>
      <c r="G20" s="334"/>
      <c r="H20" s="207"/>
      <c r="I20"/>
      <c r="J20"/>
      <c r="K20"/>
      <c r="L20"/>
      <c r="M20"/>
      <c r="N20"/>
      <c r="O20"/>
      <c r="P20"/>
      <c r="Q20" s="139"/>
    </row>
    <row r="21" spans="1:17" customFormat="1" x14ac:dyDescent="0.25">
      <c r="K21" s="139"/>
      <c r="L21" s="139"/>
      <c r="M21" s="139"/>
      <c r="N21" s="139"/>
      <c r="O21" s="139"/>
      <c r="P21" s="139"/>
      <c r="Q21" s="139"/>
    </row>
    <row r="22" spans="1:17" customFormat="1" x14ac:dyDescent="0.25">
      <c r="K22" s="139"/>
      <c r="L22" s="139"/>
      <c r="M22" s="139"/>
      <c r="N22" s="139"/>
      <c r="O22" s="139"/>
      <c r="P22" s="139"/>
      <c r="Q22" s="139"/>
    </row>
    <row r="23" spans="1:17" customFormat="1" ht="14.4" x14ac:dyDescent="0.3">
      <c r="A23" s="311" t="s">
        <v>161</v>
      </c>
      <c r="K23" s="139"/>
      <c r="L23" s="139"/>
      <c r="M23" s="139"/>
      <c r="N23" s="139"/>
      <c r="O23" s="139"/>
      <c r="P23" s="139"/>
      <c r="Q23" s="139"/>
    </row>
    <row r="24" spans="1:17" customFormat="1" x14ac:dyDescent="0.25">
      <c r="K24" s="139"/>
      <c r="L24" s="139"/>
      <c r="M24" s="139"/>
      <c r="N24" s="139"/>
      <c r="O24" s="139"/>
      <c r="P24" s="139"/>
      <c r="Q24" s="139"/>
    </row>
    <row r="25" spans="1:17" x14ac:dyDescent="0.25">
      <c r="A25" s="207"/>
      <c r="B25" s="207"/>
      <c r="C25" s="207"/>
      <c r="D25" s="207"/>
      <c r="E25" s="207"/>
      <c r="F25" s="207"/>
      <c r="G25" s="207"/>
      <c r="H25" s="207"/>
      <c r="I25" s="207"/>
      <c r="J25" s="207"/>
      <c r="K25" s="139"/>
      <c r="L25" s="139"/>
      <c r="M25" s="139"/>
      <c r="N25" s="139"/>
      <c r="O25" s="139"/>
      <c r="P25" s="139"/>
      <c r="Q25" s="139"/>
    </row>
    <row r="26" spans="1:17" x14ac:dyDescent="0.25">
      <c r="A26" s="207"/>
      <c r="B26" s="207"/>
      <c r="C26" s="207"/>
      <c r="D26" s="207"/>
      <c r="E26" s="207"/>
      <c r="F26" s="207"/>
      <c r="G26" s="207"/>
      <c r="H26" s="207"/>
      <c r="I26" s="207"/>
      <c r="J26" s="207"/>
      <c r="K26" s="139"/>
      <c r="L26" s="139"/>
      <c r="M26" s="139"/>
      <c r="N26" s="139"/>
      <c r="O26" s="139"/>
      <c r="P26" s="139"/>
      <c r="Q26" s="139"/>
    </row>
    <row r="27" spans="1:17" x14ac:dyDescent="0.25">
      <c r="A27" s="207"/>
      <c r="B27" s="207"/>
      <c r="C27" s="207"/>
      <c r="D27" s="207"/>
      <c r="E27" s="207"/>
      <c r="F27" s="207"/>
      <c r="G27" s="207"/>
      <c r="H27" s="207"/>
      <c r="I27" s="207"/>
      <c r="J27" s="207"/>
      <c r="K27" s="139"/>
      <c r="L27" s="139"/>
      <c r="M27" s="139"/>
      <c r="N27" s="139"/>
      <c r="O27" s="139"/>
      <c r="P27" s="139"/>
      <c r="Q27" s="139"/>
    </row>
    <row r="28" spans="1:17" x14ac:dyDescent="0.25">
      <c r="A28" s="207"/>
      <c r="B28" s="207"/>
      <c r="C28" s="207"/>
      <c r="D28" s="207"/>
      <c r="E28" s="207"/>
      <c r="F28" s="207"/>
      <c r="G28" s="207"/>
      <c r="H28" s="207"/>
      <c r="I28" s="207"/>
      <c r="J28" s="207"/>
      <c r="K28" s="139"/>
      <c r="L28" s="139"/>
      <c r="M28" s="139"/>
      <c r="N28" s="139"/>
      <c r="O28" s="139"/>
      <c r="P28" s="139"/>
      <c r="Q28" s="139"/>
    </row>
    <row r="29" spans="1:17" x14ac:dyDescent="0.25">
      <c r="A29" s="207"/>
      <c r="B29" s="207"/>
      <c r="C29" s="207"/>
      <c r="D29" s="207"/>
      <c r="E29" s="207"/>
      <c r="F29" s="207"/>
      <c r="G29" s="207"/>
      <c r="H29" s="207"/>
      <c r="I29" s="207"/>
      <c r="J29" s="207"/>
      <c r="K29" s="139"/>
      <c r="L29" s="139"/>
      <c r="M29" s="139"/>
      <c r="N29" s="139"/>
      <c r="O29" s="139"/>
      <c r="P29" s="139"/>
      <c r="Q29" s="139"/>
    </row>
  </sheetData>
  <mergeCells count="1">
    <mergeCell ref="A20:G20"/>
  </mergeCells>
  <phoneticPr fontId="0" type="noConversion"/>
  <pageMargins left="0.62992125984251968" right="0.35433070866141736" top="0.98425196850393704" bottom="0.98425196850393704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6" tint="0.79998168889431442"/>
    <pageSetUpPr fitToPage="1"/>
  </sheetPr>
  <dimension ref="A1:N24"/>
  <sheetViews>
    <sheetView showGridLines="0" zoomScaleNormal="100" workbookViewId="0">
      <selection activeCell="I27" sqref="I27"/>
    </sheetView>
  </sheetViews>
  <sheetFormatPr defaultColWidth="9.109375" defaultRowHeight="13.2" x14ac:dyDescent="0.25"/>
  <cols>
    <col min="1" max="1" width="26.5546875" style="5" customWidth="1"/>
    <col min="2" max="5" width="8.88671875" style="5" customWidth="1"/>
    <col min="6" max="6" width="11.6640625" style="5" customWidth="1"/>
    <col min="7" max="16384" width="9.109375" style="5"/>
  </cols>
  <sheetData>
    <row r="1" spans="1:14" x14ac:dyDescent="0.25">
      <c r="A1" s="312" t="s">
        <v>179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</row>
    <row r="2" spans="1:14" s="4" customFormat="1" ht="17.399999999999999" x14ac:dyDescent="0.3">
      <c r="A2" s="33" t="s">
        <v>113</v>
      </c>
    </row>
    <row r="3" spans="1:14" s="4" customFormat="1" ht="15.6" x14ac:dyDescent="0.3">
      <c r="A3" s="80" t="s">
        <v>181</v>
      </c>
    </row>
    <row r="5" spans="1:14" s="13" customFormat="1" ht="13.8" x14ac:dyDescent="0.25">
      <c r="A5" s="98"/>
      <c r="B5" s="99" t="s">
        <v>22</v>
      </c>
      <c r="C5" s="93" t="s">
        <v>108</v>
      </c>
      <c r="D5" s="93" t="s">
        <v>108</v>
      </c>
      <c r="E5" s="93" t="s">
        <v>108</v>
      </c>
      <c r="F5" s="100" t="s">
        <v>108</v>
      </c>
      <c r="G5" s="225"/>
      <c r="H5" s="225"/>
      <c r="I5"/>
      <c r="J5"/>
      <c r="K5"/>
      <c r="L5"/>
      <c r="M5"/>
      <c r="N5"/>
    </row>
    <row r="6" spans="1:14" s="13" customFormat="1" ht="13.8" x14ac:dyDescent="0.25">
      <c r="A6" s="161" t="s">
        <v>94</v>
      </c>
      <c r="B6" s="94"/>
      <c r="C6" s="95" t="s">
        <v>109</v>
      </c>
      <c r="D6" s="95" t="s">
        <v>110</v>
      </c>
      <c r="E6" s="95" t="s">
        <v>111</v>
      </c>
      <c r="F6" s="101" t="s">
        <v>112</v>
      </c>
      <c r="G6" s="225"/>
      <c r="H6" s="225"/>
      <c r="I6"/>
      <c r="J6"/>
      <c r="K6"/>
      <c r="L6"/>
      <c r="M6"/>
      <c r="N6"/>
    </row>
    <row r="7" spans="1:14" s="13" customFormat="1" x14ac:dyDescent="0.25">
      <c r="A7" s="237" t="s">
        <v>97</v>
      </c>
      <c r="B7" s="238">
        <f>SUM(C7:F7)</f>
        <v>491</v>
      </c>
      <c r="C7" s="239">
        <v>310</v>
      </c>
      <c r="D7" s="239">
        <v>55</v>
      </c>
      <c r="E7" s="239">
        <v>63</v>
      </c>
      <c r="F7" s="240">
        <v>63</v>
      </c>
      <c r="G7" s="225"/>
      <c r="H7"/>
      <c r="I7"/>
      <c r="J7"/>
      <c r="K7"/>
      <c r="L7"/>
      <c r="M7"/>
      <c r="N7"/>
    </row>
    <row r="8" spans="1:14" s="13" customFormat="1" x14ac:dyDescent="0.25">
      <c r="A8" s="241" t="s">
        <v>98</v>
      </c>
      <c r="B8" s="242">
        <f t="shared" ref="B8:B16" si="0">SUM(C8:F8)</f>
        <v>104</v>
      </c>
      <c r="C8" s="243">
        <v>45</v>
      </c>
      <c r="D8" s="243">
        <v>8</v>
      </c>
      <c r="E8" s="243">
        <v>46</v>
      </c>
      <c r="F8" s="244">
        <v>5</v>
      </c>
      <c r="G8" s="225"/>
      <c r="H8"/>
      <c r="I8"/>
      <c r="J8"/>
      <c r="K8"/>
      <c r="L8"/>
      <c r="M8"/>
      <c r="N8"/>
    </row>
    <row r="9" spans="1:14" s="13" customFormat="1" x14ac:dyDescent="0.25">
      <c r="A9" s="135" t="s">
        <v>99</v>
      </c>
      <c r="B9" s="242">
        <f t="shared" si="0"/>
        <v>102</v>
      </c>
      <c r="C9" s="243">
        <v>60</v>
      </c>
      <c r="D9" s="243">
        <v>22</v>
      </c>
      <c r="E9" s="243">
        <v>16</v>
      </c>
      <c r="F9" s="244">
        <v>4</v>
      </c>
      <c r="G9" s="225"/>
      <c r="H9"/>
      <c r="I9"/>
      <c r="J9"/>
      <c r="K9"/>
      <c r="L9"/>
      <c r="M9"/>
      <c r="N9"/>
    </row>
    <row r="10" spans="1:14" s="13" customFormat="1" x14ac:dyDescent="0.25">
      <c r="A10" s="96" t="s">
        <v>100</v>
      </c>
      <c r="B10" s="120">
        <f t="shared" si="0"/>
        <v>697</v>
      </c>
      <c r="C10" s="140">
        <f>C7+C8+C9</f>
        <v>415</v>
      </c>
      <c r="D10" s="140">
        <f t="shared" ref="D10:F10" si="1">D7+D8+D9</f>
        <v>85</v>
      </c>
      <c r="E10" s="140">
        <f t="shared" si="1"/>
        <v>125</v>
      </c>
      <c r="F10" s="141">
        <f t="shared" si="1"/>
        <v>72</v>
      </c>
      <c r="G10" s="225"/>
      <c r="H10"/>
      <c r="I10"/>
      <c r="J10"/>
      <c r="K10"/>
      <c r="L10"/>
      <c r="M10"/>
      <c r="N10"/>
    </row>
    <row r="11" spans="1:14" s="13" customFormat="1" x14ac:dyDescent="0.25">
      <c r="A11" s="241" t="s">
        <v>101</v>
      </c>
      <c r="B11" s="242" t="s">
        <v>146</v>
      </c>
      <c r="C11" s="294" t="s">
        <v>146</v>
      </c>
      <c r="D11" s="235" t="s">
        <v>146</v>
      </c>
      <c r="E11" s="235" t="s">
        <v>146</v>
      </c>
      <c r="F11" s="234" t="s">
        <v>146</v>
      </c>
      <c r="G11" s="225"/>
      <c r="H11"/>
      <c r="I11"/>
      <c r="J11"/>
      <c r="K11"/>
      <c r="L11"/>
      <c r="M11"/>
      <c r="N11"/>
    </row>
    <row r="12" spans="1:14" s="13" customFormat="1" x14ac:dyDescent="0.25">
      <c r="A12" s="241" t="s">
        <v>102</v>
      </c>
      <c r="B12" s="242">
        <f t="shared" si="0"/>
        <v>293</v>
      </c>
      <c r="C12" s="243">
        <v>221</v>
      </c>
      <c r="D12" s="243">
        <v>22</v>
      </c>
      <c r="E12" s="243">
        <v>34</v>
      </c>
      <c r="F12" s="244">
        <v>16</v>
      </c>
      <c r="G12" s="225"/>
      <c r="H12"/>
      <c r="I12"/>
      <c r="J12"/>
      <c r="K12"/>
      <c r="L12"/>
      <c r="M12"/>
      <c r="N12"/>
    </row>
    <row r="13" spans="1:14" s="13" customFormat="1" x14ac:dyDescent="0.25">
      <c r="A13" s="96" t="s">
        <v>103</v>
      </c>
      <c r="B13" s="120">
        <f t="shared" si="0"/>
        <v>293</v>
      </c>
      <c r="C13" s="140">
        <f>SUM(C11:C12)</f>
        <v>221</v>
      </c>
      <c r="D13" s="140">
        <f t="shared" ref="D13:F13" si="2">SUM(D11:D12)</f>
        <v>22</v>
      </c>
      <c r="E13" s="140">
        <f t="shared" si="2"/>
        <v>34</v>
      </c>
      <c r="F13" s="141">
        <f t="shared" si="2"/>
        <v>16</v>
      </c>
      <c r="G13" s="225"/>
      <c r="H13"/>
      <c r="I13"/>
      <c r="J13"/>
      <c r="K13"/>
      <c r="L13"/>
      <c r="M13"/>
      <c r="N13"/>
    </row>
    <row r="14" spans="1:14" s="13" customFormat="1" x14ac:dyDescent="0.25">
      <c r="A14" s="97" t="s">
        <v>104</v>
      </c>
      <c r="B14" s="242">
        <f t="shared" si="0"/>
        <v>200</v>
      </c>
      <c r="C14" s="243">
        <v>169</v>
      </c>
      <c r="D14" s="243">
        <v>20</v>
      </c>
      <c r="E14" s="233">
        <v>5</v>
      </c>
      <c r="F14" s="234">
        <v>6</v>
      </c>
      <c r="G14" s="225"/>
      <c r="H14"/>
      <c r="I14"/>
      <c r="J14"/>
      <c r="K14"/>
      <c r="L14"/>
      <c r="M14"/>
      <c r="N14"/>
    </row>
    <row r="15" spans="1:14" x14ac:dyDescent="0.25">
      <c r="A15" s="97" t="s">
        <v>105</v>
      </c>
      <c r="B15" s="242" t="s">
        <v>146</v>
      </c>
      <c r="C15" s="235" t="s">
        <v>146</v>
      </c>
      <c r="D15" s="294" t="s">
        <v>146</v>
      </c>
      <c r="E15" s="235" t="s">
        <v>146</v>
      </c>
      <c r="F15" s="234" t="s">
        <v>146</v>
      </c>
      <c r="G15" s="207"/>
      <c r="H15"/>
      <c r="I15"/>
      <c r="J15"/>
      <c r="K15"/>
      <c r="L15"/>
      <c r="M15"/>
      <c r="N15"/>
    </row>
    <row r="16" spans="1:14" x14ac:dyDescent="0.25">
      <c r="A16" s="96" t="s">
        <v>106</v>
      </c>
      <c r="B16" s="120">
        <f t="shared" si="0"/>
        <v>200</v>
      </c>
      <c r="C16" s="140">
        <f>SUM(C14:C15)</f>
        <v>169</v>
      </c>
      <c r="D16" s="140">
        <f t="shared" ref="D16" si="3">SUM(D14:D15)</f>
        <v>20</v>
      </c>
      <c r="E16" s="140">
        <f t="shared" ref="E16" si="4">SUM(E14:E15)</f>
        <v>5</v>
      </c>
      <c r="F16" s="141">
        <f t="shared" ref="F16" si="5">SUM(F14:F15)</f>
        <v>6</v>
      </c>
      <c r="G16" s="207"/>
      <c r="H16"/>
      <c r="I16"/>
      <c r="J16"/>
      <c r="K16"/>
      <c r="L16"/>
      <c r="M16"/>
      <c r="N16"/>
    </row>
    <row r="17" spans="1:14" x14ac:dyDescent="0.25">
      <c r="A17" s="92" t="s">
        <v>22</v>
      </c>
      <c r="B17" s="180">
        <v>1221</v>
      </c>
      <c r="C17" s="140">
        <v>832</v>
      </c>
      <c r="D17" s="140">
        <v>129</v>
      </c>
      <c r="E17" s="140">
        <v>165</v>
      </c>
      <c r="F17" s="141">
        <v>95</v>
      </c>
      <c r="G17" s="313"/>
      <c r="H17"/>
      <c r="I17"/>
      <c r="J17"/>
      <c r="K17"/>
      <c r="L17"/>
      <c r="M17"/>
      <c r="N17"/>
    </row>
    <row r="18" spans="1:14" s="4" customFormat="1" x14ac:dyDescent="0.25">
      <c r="B18" s="7"/>
      <c r="C18" s="7"/>
      <c r="D18" s="7"/>
      <c r="E18" s="7"/>
      <c r="F18" s="7"/>
      <c r="H18"/>
      <c r="I18"/>
      <c r="J18"/>
      <c r="K18"/>
      <c r="L18"/>
      <c r="M18"/>
    </row>
    <row r="19" spans="1:14" ht="12.75" customHeight="1" x14ac:dyDescent="0.25">
      <c r="A19" s="333" t="s">
        <v>114</v>
      </c>
      <c r="B19" s="334"/>
      <c r="C19" s="334"/>
      <c r="D19" s="334"/>
      <c r="E19" s="334"/>
      <c r="F19" s="334"/>
      <c r="G19" s="334"/>
      <c r="H19"/>
      <c r="I19" s="207"/>
      <c r="J19" s="207"/>
      <c r="K19" s="207"/>
      <c r="L19" s="207"/>
      <c r="M19" s="207"/>
      <c r="N19" s="207"/>
    </row>
    <row r="20" spans="1:14" customFormat="1" x14ac:dyDescent="0.25">
      <c r="A20" s="9" t="s">
        <v>155</v>
      </c>
    </row>
    <row r="21" spans="1:14" x14ac:dyDescent="0.25">
      <c r="B21" s="207"/>
      <c r="C21" s="207"/>
      <c r="D21" s="207"/>
      <c r="E21" s="207"/>
      <c r="F21" s="207"/>
      <c r="G21" s="207"/>
      <c r="H21"/>
      <c r="I21" s="207"/>
      <c r="J21" s="207"/>
      <c r="K21" s="207"/>
      <c r="L21" s="207"/>
      <c r="M21" s="207"/>
      <c r="N21" s="207"/>
    </row>
    <row r="22" spans="1:14" customFormat="1" x14ac:dyDescent="0.25"/>
    <row r="23" spans="1:14" customFormat="1" ht="14.4" x14ac:dyDescent="0.3">
      <c r="A23" s="311" t="s">
        <v>161</v>
      </c>
    </row>
    <row r="24" spans="1:14" customFormat="1" x14ac:dyDescent="0.25"/>
  </sheetData>
  <mergeCells count="1">
    <mergeCell ref="A19:G19"/>
  </mergeCells>
  <pageMargins left="0.62992125984251968" right="0.35433070866141736" top="0.98425196850393704" bottom="0.98425196850393704" header="0.51181102362204722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 tint="0.79998168889431442"/>
    <pageSetUpPr fitToPage="1"/>
  </sheetPr>
  <dimension ref="A1:H17"/>
  <sheetViews>
    <sheetView showGridLines="0" zoomScaleNormal="100" workbookViewId="0">
      <selection activeCell="A2" sqref="A2"/>
    </sheetView>
  </sheetViews>
  <sheetFormatPr defaultColWidth="9.109375" defaultRowHeight="13.2" x14ac:dyDescent="0.25"/>
  <cols>
    <col min="1" max="1" width="45" style="7" customWidth="1"/>
    <col min="2" max="5" width="8.6640625" style="7" customWidth="1"/>
    <col min="6" max="6" width="11" style="7" bestFit="1" customWidth="1"/>
    <col min="7" max="16384" width="9.109375" style="7"/>
  </cols>
  <sheetData>
    <row r="1" spans="1:8" x14ac:dyDescent="0.25">
      <c r="A1" s="312" t="s">
        <v>186</v>
      </c>
    </row>
    <row r="2" spans="1:8" s="10" customFormat="1" ht="17.399999999999999" x14ac:dyDescent="0.3">
      <c r="A2" s="33" t="s">
        <v>115</v>
      </c>
      <c r="B2" s="4"/>
      <c r="C2" s="4"/>
      <c r="D2" s="4"/>
      <c r="E2" s="4"/>
      <c r="F2" s="4"/>
      <c r="G2" s="4"/>
      <c r="H2" s="4"/>
    </row>
    <row r="3" spans="1:8" s="10" customFormat="1" ht="15.6" x14ac:dyDescent="0.3">
      <c r="A3" s="57" t="s">
        <v>182</v>
      </c>
      <c r="B3" s="4"/>
      <c r="C3" s="4"/>
      <c r="D3" s="4"/>
      <c r="E3" s="4"/>
      <c r="F3" s="4"/>
      <c r="G3" s="4"/>
      <c r="H3" s="4"/>
    </row>
    <row r="5" spans="1:8" s="13" customFormat="1" ht="13.8" x14ac:dyDescent="0.25">
      <c r="A5" s="49"/>
      <c r="B5" s="21" t="s">
        <v>22</v>
      </c>
      <c r="C5" s="17" t="s">
        <v>108</v>
      </c>
      <c r="D5" s="17" t="s">
        <v>108</v>
      </c>
      <c r="E5" s="17" t="s">
        <v>108</v>
      </c>
      <c r="F5" s="47" t="s">
        <v>108</v>
      </c>
      <c r="G5" s="225"/>
      <c r="H5" s="225"/>
    </row>
    <row r="6" spans="1:8" s="13" customFormat="1" ht="13.8" x14ac:dyDescent="0.25">
      <c r="A6" s="50" t="s">
        <v>31</v>
      </c>
      <c r="B6" s="23"/>
      <c r="C6" s="20" t="s">
        <v>109</v>
      </c>
      <c r="D6" s="20" t="s">
        <v>110</v>
      </c>
      <c r="E6" s="20" t="s">
        <v>111</v>
      </c>
      <c r="F6" s="39" t="s">
        <v>112</v>
      </c>
      <c r="G6" s="225"/>
      <c r="H6" s="225"/>
    </row>
    <row r="7" spans="1:8" s="13" customFormat="1" x14ac:dyDescent="0.25">
      <c r="A7" s="159" t="s">
        <v>33</v>
      </c>
      <c r="B7" s="245">
        <f>SUM(C7:F7)</f>
        <v>3089.2</v>
      </c>
      <c r="C7" s="246">
        <v>1986.7</v>
      </c>
      <c r="D7" s="247">
        <v>646.4</v>
      </c>
      <c r="E7" s="247">
        <v>235.9</v>
      </c>
      <c r="F7" s="78">
        <v>220.2</v>
      </c>
      <c r="G7" s="225"/>
      <c r="H7" s="78"/>
    </row>
    <row r="8" spans="1:8" s="13" customFormat="1" x14ac:dyDescent="0.25">
      <c r="A8" s="159" t="s">
        <v>34</v>
      </c>
      <c r="B8" s="315">
        <f>SUM(C8:F8)</f>
        <v>904.99000000000012</v>
      </c>
      <c r="C8" s="250">
        <v>675.34</v>
      </c>
      <c r="D8" s="250">
        <v>96.95</v>
      </c>
      <c r="E8" s="250">
        <v>67.959999999999994</v>
      </c>
      <c r="F8" s="251">
        <v>64.739999999999995</v>
      </c>
      <c r="G8" s="225"/>
      <c r="H8" s="78"/>
    </row>
    <row r="9" spans="1:8" s="4" customFormat="1" x14ac:dyDescent="0.25">
      <c r="A9" s="42" t="s">
        <v>22</v>
      </c>
      <c r="B9" s="102">
        <f>B7+B8</f>
        <v>3994.19</v>
      </c>
      <c r="C9" s="102">
        <f>C7+C8</f>
        <v>2662.04</v>
      </c>
      <c r="D9" s="102">
        <f>D7+D8</f>
        <v>743.35</v>
      </c>
      <c r="E9" s="102">
        <f>E7+E8</f>
        <v>303.86</v>
      </c>
      <c r="F9" s="91">
        <f>F7+F8</f>
        <v>284.94</v>
      </c>
    </row>
    <row r="10" spans="1:8" s="4" customFormat="1" x14ac:dyDescent="0.25">
      <c r="B10" s="12"/>
      <c r="C10" s="12"/>
      <c r="D10" s="12"/>
      <c r="E10" s="12"/>
      <c r="F10" s="12"/>
      <c r="G10" s="7"/>
      <c r="H10" s="7"/>
    </row>
    <row r="11" spans="1:8" ht="12.75" customHeight="1" x14ac:dyDescent="0.25">
      <c r="A11" s="157" t="s">
        <v>116</v>
      </c>
      <c r="B11" s="67"/>
      <c r="C11" s="67"/>
      <c r="D11" s="67"/>
      <c r="E11" s="67"/>
      <c r="F11" s="67"/>
    </row>
    <row r="12" spans="1:8" x14ac:dyDescent="0.25">
      <c r="A12" s="248" t="s">
        <v>117</v>
      </c>
    </row>
    <row r="13" spans="1:8" x14ac:dyDescent="0.25">
      <c r="A13" s="9" t="s">
        <v>156</v>
      </c>
    </row>
    <row r="14" spans="1:8" x14ac:dyDescent="0.25">
      <c r="F14" s="15"/>
    </row>
    <row r="15" spans="1:8" x14ac:dyDescent="0.25">
      <c r="A15" s="8"/>
      <c r="C15"/>
      <c r="D15"/>
      <c r="E15"/>
      <c r="F15"/>
    </row>
    <row r="16" spans="1:8" ht="14.4" x14ac:dyDescent="0.3">
      <c r="A16" s="311" t="s">
        <v>161</v>
      </c>
      <c r="C16"/>
      <c r="D16"/>
      <c r="F16"/>
    </row>
    <row r="17" spans="3:6" x14ac:dyDescent="0.25">
      <c r="C17"/>
      <c r="D17"/>
      <c r="F17"/>
    </row>
  </sheetData>
  <phoneticPr fontId="0" type="noConversion"/>
  <pageMargins left="0.55000000000000004" right="0.17" top="0.984251969" bottom="0.984251969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6" tint="0.79998168889431442"/>
    <pageSetUpPr fitToPage="1"/>
  </sheetPr>
  <dimension ref="A1:G15"/>
  <sheetViews>
    <sheetView showGridLines="0" zoomScaleNormal="100" workbookViewId="0">
      <selection activeCell="B1" sqref="B1"/>
    </sheetView>
  </sheetViews>
  <sheetFormatPr defaultColWidth="9.109375" defaultRowHeight="13.2" x14ac:dyDescent="0.25"/>
  <cols>
    <col min="1" max="1" width="41.6640625" style="7" customWidth="1"/>
    <col min="2" max="6" width="10.109375" style="7" customWidth="1"/>
    <col min="7" max="16384" width="9.109375" style="7"/>
  </cols>
  <sheetData>
    <row r="1" spans="1:7" x14ac:dyDescent="0.25">
      <c r="A1" s="312" t="s">
        <v>186</v>
      </c>
    </row>
    <row r="2" spans="1:7" s="10" customFormat="1" ht="17.399999999999999" x14ac:dyDescent="0.3">
      <c r="A2" s="33" t="s">
        <v>118</v>
      </c>
      <c r="B2" s="4"/>
      <c r="C2" s="4"/>
      <c r="D2" s="4"/>
      <c r="E2" s="4"/>
      <c r="F2" s="4"/>
      <c r="G2" s="4"/>
    </row>
    <row r="3" spans="1:7" s="10" customFormat="1" ht="15.6" x14ac:dyDescent="0.3">
      <c r="A3" s="57" t="s">
        <v>119</v>
      </c>
      <c r="B3" s="4"/>
      <c r="C3" s="4"/>
      <c r="D3" s="4"/>
      <c r="E3" s="4"/>
      <c r="F3" s="4"/>
      <c r="G3" s="4"/>
    </row>
    <row r="4" spans="1:7" s="10" customFormat="1" ht="15.6" x14ac:dyDescent="0.3">
      <c r="A4" s="57" t="s">
        <v>183</v>
      </c>
      <c r="B4" s="4"/>
      <c r="C4" s="4"/>
      <c r="D4" s="4"/>
      <c r="E4" s="4"/>
      <c r="F4" s="4"/>
      <c r="G4" s="4"/>
    </row>
    <row r="6" spans="1:7" x14ac:dyDescent="0.25">
      <c r="A6" s="71"/>
      <c r="B6" s="72" t="s">
        <v>22</v>
      </c>
      <c r="C6" s="73" t="s">
        <v>108</v>
      </c>
      <c r="D6" s="73" t="s">
        <v>108</v>
      </c>
      <c r="E6" s="73" t="s">
        <v>108</v>
      </c>
      <c r="F6" s="74" t="s">
        <v>108</v>
      </c>
    </row>
    <row r="7" spans="1:7" ht="13.8" x14ac:dyDescent="0.25">
      <c r="A7" s="50" t="s">
        <v>31</v>
      </c>
      <c r="B7" s="75"/>
      <c r="C7" s="76" t="s">
        <v>109</v>
      </c>
      <c r="D7" s="76" t="s">
        <v>110</v>
      </c>
      <c r="E7" s="76" t="s">
        <v>111</v>
      </c>
      <c r="F7" s="77" t="s">
        <v>112</v>
      </c>
    </row>
    <row r="8" spans="1:7" x14ac:dyDescent="0.25">
      <c r="A8" s="159" t="s">
        <v>33</v>
      </c>
      <c r="B8" s="79">
        <f>SUM(C8:F8)</f>
        <v>1678.2</v>
      </c>
      <c r="C8" s="249">
        <v>1072.5999999999999</v>
      </c>
      <c r="D8" s="250">
        <v>343.9</v>
      </c>
      <c r="E8" s="250">
        <v>148.19999999999999</v>
      </c>
      <c r="F8" s="251">
        <v>113.5</v>
      </c>
    </row>
    <row r="9" spans="1:7" x14ac:dyDescent="0.25">
      <c r="A9" s="159" t="s">
        <v>34</v>
      </c>
      <c r="B9" s="315">
        <f>SUM(C9:F9)</f>
        <v>530.84999999999991</v>
      </c>
      <c r="C9" s="250">
        <v>407.45</v>
      </c>
      <c r="D9" s="250">
        <v>47.26</v>
      </c>
      <c r="E9" s="250">
        <v>43.21</v>
      </c>
      <c r="F9" s="251">
        <v>32.93</v>
      </c>
    </row>
    <row r="10" spans="1:7" s="4" customFormat="1" x14ac:dyDescent="0.25">
      <c r="A10" s="42" t="s">
        <v>22</v>
      </c>
      <c r="B10" s="102">
        <f>B8+B9</f>
        <v>2209.0500000000002</v>
      </c>
      <c r="C10" s="102">
        <f>C8+C9</f>
        <v>1480.05</v>
      </c>
      <c r="D10" s="102">
        <f>D8+D9</f>
        <v>391.15999999999997</v>
      </c>
      <c r="E10" s="102">
        <f>E8+E9</f>
        <v>191.41</v>
      </c>
      <c r="F10" s="91">
        <f>F8+F9</f>
        <v>146.43</v>
      </c>
    </row>
    <row r="11" spans="1:7" s="4" customFormat="1" x14ac:dyDescent="0.25">
      <c r="B11" s="24"/>
      <c r="C11" s="12"/>
      <c r="D11" s="12"/>
      <c r="E11" s="12"/>
      <c r="F11" s="12"/>
    </row>
    <row r="12" spans="1:7" x14ac:dyDescent="0.25">
      <c r="A12" s="9" t="s">
        <v>36</v>
      </c>
      <c r="F12" s="15"/>
    </row>
    <row r="13" spans="1:7" ht="12.75" customHeight="1" x14ac:dyDescent="0.25">
      <c r="A13" s="68"/>
      <c r="B13" s="68"/>
      <c r="C13" s="68"/>
      <c r="D13" s="68"/>
      <c r="E13" s="68"/>
      <c r="F13" s="68"/>
      <c r="G13" s="68"/>
    </row>
    <row r="15" spans="1:7" ht="14.4" x14ac:dyDescent="0.3">
      <c r="A15" s="311" t="s">
        <v>161</v>
      </c>
    </row>
  </sheetData>
  <phoneticPr fontId="0" type="noConversion"/>
  <pageMargins left="0.55118110236220474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6" tint="0.79998168889431442"/>
    <pageSetUpPr fitToPage="1"/>
  </sheetPr>
  <dimension ref="A1:J32"/>
  <sheetViews>
    <sheetView showGridLines="0" workbookViewId="0"/>
  </sheetViews>
  <sheetFormatPr defaultColWidth="11.44140625" defaultRowHeight="13.2" x14ac:dyDescent="0.25"/>
  <cols>
    <col min="1" max="1" width="6.6640625" customWidth="1"/>
    <col min="2" max="10" width="11.5546875" customWidth="1"/>
  </cols>
  <sheetData>
    <row r="1" spans="1:10" x14ac:dyDescent="0.25">
      <c r="A1" s="312" t="s">
        <v>165</v>
      </c>
    </row>
    <row r="2" spans="1:10" ht="17.399999999999999" x14ac:dyDescent="0.3">
      <c r="A2" s="103" t="s">
        <v>120</v>
      </c>
      <c r="B2" s="126"/>
      <c r="C2" s="126"/>
      <c r="D2" s="126"/>
      <c r="E2" s="126"/>
    </row>
    <row r="3" spans="1:10" ht="18" x14ac:dyDescent="0.35">
      <c r="A3" s="104" t="s">
        <v>178</v>
      </c>
      <c r="B3" s="1"/>
      <c r="C3" s="1"/>
      <c r="D3" s="1"/>
      <c r="E3" s="1"/>
    </row>
    <row r="4" spans="1:10" x14ac:dyDescent="0.25">
      <c r="A4" s="126"/>
      <c r="B4" s="126"/>
      <c r="C4" s="199"/>
      <c r="D4" s="199"/>
      <c r="E4" s="199"/>
    </row>
    <row r="5" spans="1:10" s="105" customFormat="1" ht="28.5" customHeight="1" x14ac:dyDescent="0.25">
      <c r="A5" s="116"/>
      <c r="B5" s="337" t="s">
        <v>121</v>
      </c>
      <c r="C5" s="336"/>
      <c r="D5" s="336"/>
      <c r="E5" s="335" t="s">
        <v>122</v>
      </c>
      <c r="F5" s="336"/>
      <c r="G5" s="336"/>
      <c r="H5" s="335" t="s">
        <v>91</v>
      </c>
      <c r="I5" s="336"/>
      <c r="J5" s="336"/>
    </row>
    <row r="6" spans="1:10" ht="27.6" x14ac:dyDescent="0.25">
      <c r="A6" s="117" t="s">
        <v>123</v>
      </c>
      <c r="B6" s="252" t="s">
        <v>22</v>
      </c>
      <c r="C6" s="118" t="s">
        <v>20</v>
      </c>
      <c r="D6" s="118" t="s">
        <v>124</v>
      </c>
      <c r="E6" s="252" t="s">
        <v>22</v>
      </c>
      <c r="F6" s="118" t="s">
        <v>20</v>
      </c>
      <c r="G6" s="118" t="s">
        <v>124</v>
      </c>
      <c r="H6" s="252" t="s">
        <v>22</v>
      </c>
      <c r="I6" s="118" t="s">
        <v>20</v>
      </c>
      <c r="J6" s="119" t="s">
        <v>124</v>
      </c>
    </row>
    <row r="7" spans="1:10" x14ac:dyDescent="0.25">
      <c r="A7" s="253">
        <v>2007</v>
      </c>
      <c r="B7" s="302">
        <f>C7+D7</f>
        <v>2176.5</v>
      </c>
      <c r="C7" s="303">
        <f t="shared" ref="C7:D17" si="0">F7+I7</f>
        <v>1969.4</v>
      </c>
      <c r="D7" s="303">
        <f t="shared" si="0"/>
        <v>207.10000000000002</v>
      </c>
      <c r="E7" s="302">
        <f>F7+G7</f>
        <v>1925.8</v>
      </c>
      <c r="F7" s="303">
        <v>1729</v>
      </c>
      <c r="G7" s="304">
        <v>196.8</v>
      </c>
      <c r="H7" s="302">
        <f>I7+J7</f>
        <v>250.70000000000002</v>
      </c>
      <c r="I7" s="305">
        <v>240.4</v>
      </c>
      <c r="J7" s="306">
        <v>10.3</v>
      </c>
    </row>
    <row r="8" spans="1:10" x14ac:dyDescent="0.25">
      <c r="A8" s="253">
        <v>2008</v>
      </c>
      <c r="B8" s="302">
        <f t="shared" ref="B8:B17" si="1">C8+D8</f>
        <v>2469.8229999999999</v>
      </c>
      <c r="C8" s="303">
        <f t="shared" si="0"/>
        <v>2239.8069999999998</v>
      </c>
      <c r="D8" s="303">
        <f t="shared" si="0"/>
        <v>230.01599999999999</v>
      </c>
      <c r="E8" s="302">
        <f>F8+G8</f>
        <v>2189.0769999999998</v>
      </c>
      <c r="F8" s="303">
        <v>1965.761</v>
      </c>
      <c r="G8" s="304">
        <v>223.316</v>
      </c>
      <c r="H8" s="302">
        <f t="shared" ref="H8:H17" si="2">I8+J8</f>
        <v>280.74599999999998</v>
      </c>
      <c r="I8" s="305">
        <v>274.04599999999999</v>
      </c>
      <c r="J8" s="306">
        <v>6.7</v>
      </c>
    </row>
    <row r="9" spans="1:10" x14ac:dyDescent="0.25">
      <c r="A9" s="253">
        <v>2009</v>
      </c>
      <c r="B9" s="302">
        <f t="shared" si="1"/>
        <v>2433.5</v>
      </c>
      <c r="C9" s="303">
        <f t="shared" si="0"/>
        <v>2307.4</v>
      </c>
      <c r="D9" s="303">
        <f t="shared" si="0"/>
        <v>126.1</v>
      </c>
      <c r="E9" s="302">
        <f t="shared" ref="E9:E17" si="3">F9+G9</f>
        <v>2095.8000000000002</v>
      </c>
      <c r="F9" s="303">
        <v>1990.7</v>
      </c>
      <c r="G9" s="304">
        <v>105.1</v>
      </c>
      <c r="H9" s="302">
        <f t="shared" si="2"/>
        <v>337.7</v>
      </c>
      <c r="I9" s="305">
        <v>316.7</v>
      </c>
      <c r="J9" s="306">
        <v>21</v>
      </c>
    </row>
    <row r="10" spans="1:10" x14ac:dyDescent="0.25">
      <c r="A10" s="253">
        <v>2010</v>
      </c>
      <c r="B10" s="302">
        <f t="shared" si="1"/>
        <v>2339.2000000000003</v>
      </c>
      <c r="C10" s="303">
        <f t="shared" si="0"/>
        <v>2294.3000000000002</v>
      </c>
      <c r="D10" s="303">
        <f t="shared" si="0"/>
        <v>44.9</v>
      </c>
      <c r="E10" s="302">
        <f t="shared" si="3"/>
        <v>1959.8000000000002</v>
      </c>
      <c r="F10" s="303">
        <v>1941.9</v>
      </c>
      <c r="G10" s="304">
        <f>3.5+14.4</f>
        <v>17.899999999999999</v>
      </c>
      <c r="H10" s="302">
        <f t="shared" si="2"/>
        <v>379.4</v>
      </c>
      <c r="I10" s="305">
        <v>352.4</v>
      </c>
      <c r="J10" s="306">
        <v>27</v>
      </c>
    </row>
    <row r="11" spans="1:10" x14ac:dyDescent="0.25">
      <c r="A11" s="253">
        <v>2011</v>
      </c>
      <c r="B11" s="303">
        <f t="shared" si="1"/>
        <v>2776.0030000000002</v>
      </c>
      <c r="C11" s="303">
        <f t="shared" si="0"/>
        <v>2764.9100000000003</v>
      </c>
      <c r="D11" s="303">
        <f t="shared" si="0"/>
        <v>11.093</v>
      </c>
      <c r="E11" s="302">
        <f t="shared" si="3"/>
        <v>2270.5580000000004</v>
      </c>
      <c r="F11" s="307">
        <v>2267.4580000000005</v>
      </c>
      <c r="G11" s="308">
        <v>3.0999999999999996</v>
      </c>
      <c r="H11" s="302">
        <f t="shared" si="2"/>
        <v>505.44499999999994</v>
      </c>
      <c r="I11" s="307">
        <v>497.45199999999994</v>
      </c>
      <c r="J11" s="309">
        <v>7.9929999999999994</v>
      </c>
    </row>
    <row r="12" spans="1:10" x14ac:dyDescent="0.25">
      <c r="A12" s="253">
        <v>2012</v>
      </c>
      <c r="B12" s="303">
        <f t="shared" si="1"/>
        <v>3126.6509999999998</v>
      </c>
      <c r="C12" s="303">
        <f t="shared" si="0"/>
        <v>3101.9059999999999</v>
      </c>
      <c r="D12" s="303">
        <f t="shared" si="0"/>
        <v>24.744999999999997</v>
      </c>
      <c r="E12" s="302">
        <f t="shared" si="3"/>
        <v>2510.94</v>
      </c>
      <c r="F12" s="307">
        <v>2506.2359999999999</v>
      </c>
      <c r="G12" s="308">
        <v>4.7040000000000006</v>
      </c>
      <c r="H12" s="302">
        <f t="shared" si="2"/>
        <v>615.71100000000001</v>
      </c>
      <c r="I12" s="307">
        <v>595.66999999999996</v>
      </c>
      <c r="J12" s="309">
        <v>20.040999999999997</v>
      </c>
    </row>
    <row r="13" spans="1:10" x14ac:dyDescent="0.25">
      <c r="A13" s="253">
        <v>2013</v>
      </c>
      <c r="B13" s="303">
        <f t="shared" si="1"/>
        <v>3470.4</v>
      </c>
      <c r="C13" s="303">
        <f t="shared" si="0"/>
        <v>3413.8</v>
      </c>
      <c r="D13" s="303">
        <f t="shared" si="0"/>
        <v>56.6</v>
      </c>
      <c r="E13" s="302">
        <f t="shared" si="3"/>
        <v>2772</v>
      </c>
      <c r="F13" s="307">
        <v>2719.4</v>
      </c>
      <c r="G13" s="308">
        <v>52.6</v>
      </c>
      <c r="H13" s="302">
        <f t="shared" si="2"/>
        <v>698.4</v>
      </c>
      <c r="I13" s="307">
        <v>694.4</v>
      </c>
      <c r="J13" s="309">
        <v>4</v>
      </c>
    </row>
    <row r="14" spans="1:10" x14ac:dyDescent="0.25">
      <c r="A14" s="253">
        <v>2014</v>
      </c>
      <c r="B14" s="303">
        <f t="shared" si="1"/>
        <v>3436</v>
      </c>
      <c r="C14" s="303">
        <f t="shared" si="0"/>
        <v>3354.8</v>
      </c>
      <c r="D14" s="303">
        <f t="shared" si="0"/>
        <v>81.2</v>
      </c>
      <c r="E14" s="302">
        <f t="shared" si="3"/>
        <v>2700.5</v>
      </c>
      <c r="F14" s="307">
        <v>2624</v>
      </c>
      <c r="G14" s="308">
        <v>76.5</v>
      </c>
      <c r="H14" s="302">
        <f t="shared" si="2"/>
        <v>735.5</v>
      </c>
      <c r="I14" s="307">
        <v>730.8</v>
      </c>
      <c r="J14" s="309">
        <v>4.7</v>
      </c>
    </row>
    <row r="15" spans="1:10" x14ac:dyDescent="0.25">
      <c r="A15" s="253">
        <v>2015</v>
      </c>
      <c r="B15" s="303">
        <f t="shared" si="1"/>
        <v>4006.7569999999996</v>
      </c>
      <c r="C15" s="303">
        <f t="shared" si="0"/>
        <v>3940.6569999999997</v>
      </c>
      <c r="D15" s="303">
        <f t="shared" si="0"/>
        <v>66.099999999999994</v>
      </c>
      <c r="E15" s="302">
        <f t="shared" si="3"/>
        <v>3185.9859999999999</v>
      </c>
      <c r="F15" s="307">
        <v>3123.1859999999997</v>
      </c>
      <c r="G15" s="308">
        <v>62.8</v>
      </c>
      <c r="H15" s="302">
        <f t="shared" si="2"/>
        <v>820.77099999999996</v>
      </c>
      <c r="I15" s="307">
        <v>817.471</v>
      </c>
      <c r="J15" s="309">
        <v>3.3000000000000003</v>
      </c>
    </row>
    <row r="16" spans="1:10" x14ac:dyDescent="0.25">
      <c r="A16" s="253">
        <v>2016</v>
      </c>
      <c r="B16" s="303">
        <f t="shared" si="1"/>
        <v>4187.1960000000008</v>
      </c>
      <c r="C16" s="303">
        <f t="shared" si="0"/>
        <v>4024.7720000000004</v>
      </c>
      <c r="D16" s="303">
        <f t="shared" si="0"/>
        <v>162.42400000000001</v>
      </c>
      <c r="E16" s="302">
        <f t="shared" si="3"/>
        <v>3329.5310000000004</v>
      </c>
      <c r="F16" s="307">
        <v>3175.1420000000003</v>
      </c>
      <c r="G16" s="308">
        <v>154.38900000000001</v>
      </c>
      <c r="H16" s="302">
        <f t="shared" si="2"/>
        <v>857.66499999999996</v>
      </c>
      <c r="I16" s="307">
        <v>849.63</v>
      </c>
      <c r="J16" s="309">
        <v>8.0350000000000001</v>
      </c>
    </row>
    <row r="17" spans="1:10" x14ac:dyDescent="0.25">
      <c r="A17" s="253">
        <v>2017</v>
      </c>
      <c r="B17" s="307">
        <f t="shared" si="1"/>
        <v>4377.21</v>
      </c>
      <c r="C17" s="307">
        <f t="shared" si="0"/>
        <v>4291.893</v>
      </c>
      <c r="D17" s="307">
        <f t="shared" si="0"/>
        <v>85.317000000000007</v>
      </c>
      <c r="E17" s="310">
        <f t="shared" si="3"/>
        <v>3454.8409999999999</v>
      </c>
      <c r="F17" s="307">
        <v>3378.835</v>
      </c>
      <c r="G17" s="308">
        <v>76.006</v>
      </c>
      <c r="H17" s="310">
        <f t="shared" si="2"/>
        <v>922.36900000000026</v>
      </c>
      <c r="I17" s="307">
        <v>913.05800000000022</v>
      </c>
      <c r="J17" s="309">
        <v>9.3110000000000017</v>
      </c>
    </row>
    <row r="18" spans="1:10" ht="15.6" x14ac:dyDescent="0.25">
      <c r="A18" s="194" t="s">
        <v>125</v>
      </c>
      <c r="B18" s="307">
        <f t="shared" ref="B18:B20" si="4">C18+D18</f>
        <v>4603</v>
      </c>
      <c r="C18" s="307">
        <f t="shared" ref="C18:C20" si="5">F18+I18</f>
        <v>4513</v>
      </c>
      <c r="D18" s="307">
        <f t="shared" ref="D18:D20" si="6">G18+J18</f>
        <v>90</v>
      </c>
      <c r="E18" s="310">
        <f t="shared" ref="E18:E20" si="7">F18+G18</f>
        <v>3636</v>
      </c>
      <c r="F18" s="307">
        <v>3556</v>
      </c>
      <c r="G18" s="308">
        <v>80</v>
      </c>
      <c r="H18" s="310">
        <f t="shared" ref="H18:H20" si="8">I18+J18</f>
        <v>967</v>
      </c>
      <c r="I18" s="307">
        <v>957</v>
      </c>
      <c r="J18" s="309">
        <v>10</v>
      </c>
    </row>
    <row r="19" spans="1:10" x14ac:dyDescent="0.25">
      <c r="A19" s="196">
        <v>2019</v>
      </c>
      <c r="B19" s="307">
        <f t="shared" si="4"/>
        <v>4806.0690000000004</v>
      </c>
      <c r="C19" s="307">
        <f t="shared" si="5"/>
        <v>4777.8900000000003</v>
      </c>
      <c r="D19" s="307">
        <f t="shared" si="6"/>
        <v>28.178999999999998</v>
      </c>
      <c r="E19" s="310">
        <f t="shared" si="7"/>
        <v>3756.4169999999999</v>
      </c>
      <c r="F19" s="307">
        <v>3751.4169999999999</v>
      </c>
      <c r="G19" s="308">
        <v>5</v>
      </c>
      <c r="H19" s="310">
        <f t="shared" si="8"/>
        <v>1049.6520000000005</v>
      </c>
      <c r="I19" s="307">
        <v>1026.4730000000004</v>
      </c>
      <c r="J19" s="309">
        <v>23.178999999999998</v>
      </c>
    </row>
    <row r="20" spans="1:10" ht="15.6" x14ac:dyDescent="0.25">
      <c r="A20" s="194" t="s">
        <v>126</v>
      </c>
      <c r="B20" s="307">
        <f t="shared" si="4"/>
        <v>4859</v>
      </c>
      <c r="C20" s="307">
        <f t="shared" si="5"/>
        <v>4831</v>
      </c>
      <c r="D20" s="307">
        <f t="shared" si="6"/>
        <v>28</v>
      </c>
      <c r="E20" s="310">
        <f t="shared" si="7"/>
        <v>3798</v>
      </c>
      <c r="F20" s="307">
        <v>3793</v>
      </c>
      <c r="G20" s="308">
        <v>5</v>
      </c>
      <c r="H20" s="310">
        <f t="shared" si="8"/>
        <v>1061</v>
      </c>
      <c r="I20" s="307">
        <v>1038</v>
      </c>
      <c r="J20" s="309">
        <v>23</v>
      </c>
    </row>
    <row r="21" spans="1:10" x14ac:dyDescent="0.25">
      <c r="A21" s="194" t="s">
        <v>127</v>
      </c>
      <c r="B21" s="307">
        <f t="shared" ref="B21" si="9">C21+D21</f>
        <v>5268.1170000000011</v>
      </c>
      <c r="C21" s="307">
        <f t="shared" ref="C21" si="10">F21+I21</f>
        <v>5200.4860000000008</v>
      </c>
      <c r="D21" s="307">
        <f t="shared" ref="D21" si="11">G21+J21</f>
        <v>67.631</v>
      </c>
      <c r="E21" s="310">
        <f t="shared" ref="E21:E22" si="12">F21+G21</f>
        <v>4166.9800000000005</v>
      </c>
      <c r="F21" s="307">
        <v>4106.9800000000005</v>
      </c>
      <c r="G21" s="308">
        <v>60</v>
      </c>
      <c r="H21" s="310">
        <f t="shared" ref="H21:H22" si="13">I21+J21</f>
        <v>1101.1369999999999</v>
      </c>
      <c r="I21" s="307">
        <v>1093.5059999999999</v>
      </c>
      <c r="J21" s="309">
        <v>7.6310000000000002</v>
      </c>
    </row>
    <row r="22" spans="1:10" ht="15.6" x14ac:dyDescent="0.25">
      <c r="A22" s="194" t="s">
        <v>151</v>
      </c>
      <c r="B22" s="307">
        <f t="shared" ref="B22" si="14">C22+D22</f>
        <v>5765.4000000000005</v>
      </c>
      <c r="C22" s="307">
        <f t="shared" ref="C22" si="15">F22+I22</f>
        <v>5690.8</v>
      </c>
      <c r="D22" s="307">
        <f t="shared" ref="D22" si="16">G22+J22</f>
        <v>74.599999999999994</v>
      </c>
      <c r="E22" s="310">
        <f t="shared" si="12"/>
        <v>4586.9000000000005</v>
      </c>
      <c r="F22" s="307">
        <v>4520.1000000000004</v>
      </c>
      <c r="G22" s="308">
        <v>66.8</v>
      </c>
      <c r="H22" s="310">
        <f t="shared" si="13"/>
        <v>1178.4999999999998</v>
      </c>
      <c r="I22" s="307">
        <v>1170.6999999999998</v>
      </c>
      <c r="J22" s="309">
        <v>7.8000000000000007</v>
      </c>
    </row>
    <row r="23" spans="1:10" x14ac:dyDescent="0.25">
      <c r="A23" s="194">
        <v>2023</v>
      </c>
      <c r="B23" s="307">
        <v>6006</v>
      </c>
      <c r="C23" s="307">
        <v>5962</v>
      </c>
      <c r="D23" s="307">
        <v>44</v>
      </c>
      <c r="E23" s="310">
        <v>4730</v>
      </c>
      <c r="F23" s="307">
        <v>4695</v>
      </c>
      <c r="G23" s="308">
        <v>35</v>
      </c>
      <c r="H23" s="310">
        <v>1276</v>
      </c>
      <c r="I23" s="307">
        <v>1267</v>
      </c>
      <c r="J23" s="309">
        <v>9</v>
      </c>
    </row>
    <row r="25" spans="1:10" ht="14.4" x14ac:dyDescent="0.3">
      <c r="A25" s="158" t="s">
        <v>35</v>
      </c>
    </row>
    <row r="26" spans="1:10" x14ac:dyDescent="0.25">
      <c r="A26" s="158" t="s">
        <v>128</v>
      </c>
    </row>
    <row r="27" spans="1:10" x14ac:dyDescent="0.25">
      <c r="A27" s="158" t="s">
        <v>129</v>
      </c>
    </row>
    <row r="28" spans="1:10" x14ac:dyDescent="0.25">
      <c r="A28" s="158" t="s">
        <v>152</v>
      </c>
    </row>
    <row r="29" spans="1:10" x14ac:dyDescent="0.25">
      <c r="A29" s="9" t="s">
        <v>36</v>
      </c>
      <c r="J29" s="125"/>
    </row>
    <row r="32" spans="1:10" x14ac:dyDescent="0.25">
      <c r="A32" t="s">
        <v>162</v>
      </c>
    </row>
  </sheetData>
  <mergeCells count="3">
    <mergeCell ref="H5:J5"/>
    <mergeCell ref="B5:D5"/>
    <mergeCell ref="E5:G5"/>
  </mergeCells>
  <pageMargins left="0.70866141732283472" right="0.70866141732283472" top="0.78740157480314965" bottom="0.78740157480314965" header="0.31496062992125984" footer="0.31496062992125984"/>
  <pageSetup paperSize="9" orientation="landscape" r:id="rId1"/>
  <ignoredErrors>
    <ignoredError sqref="A18:A22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6" tint="0.79998168889431442"/>
    <pageSetUpPr fitToPage="1"/>
  </sheetPr>
  <dimension ref="A1:J37"/>
  <sheetViews>
    <sheetView workbookViewId="0">
      <selection activeCell="K36" sqref="K36"/>
    </sheetView>
  </sheetViews>
  <sheetFormatPr defaultColWidth="11.44140625" defaultRowHeight="13.2" x14ac:dyDescent="0.25"/>
  <sheetData>
    <row r="1" spans="1:10" x14ac:dyDescent="0.25">
      <c r="A1" s="312" t="s">
        <v>179</v>
      </c>
    </row>
    <row r="2" spans="1:10" ht="17.399999999999999" x14ac:dyDescent="0.3">
      <c r="A2" s="103" t="s">
        <v>130</v>
      </c>
    </row>
    <row r="3" spans="1:10" ht="15.6" x14ac:dyDescent="0.3">
      <c r="A3" s="106" t="s">
        <v>185</v>
      </c>
      <c r="B3" s="1"/>
    </row>
    <row r="5" spans="1:10" ht="30.75" customHeight="1" x14ac:dyDescent="0.25">
      <c r="A5" s="338" t="s">
        <v>123</v>
      </c>
      <c r="B5" s="341" t="s">
        <v>22</v>
      </c>
      <c r="C5" s="342"/>
      <c r="D5" s="343"/>
      <c r="E5" s="335" t="s">
        <v>33</v>
      </c>
      <c r="F5" s="336"/>
      <c r="G5" s="336"/>
      <c r="H5" s="335" t="s">
        <v>91</v>
      </c>
      <c r="I5" s="336"/>
      <c r="J5" s="336"/>
    </row>
    <row r="6" spans="1:10" ht="13.8" x14ac:dyDescent="0.25">
      <c r="A6" s="339"/>
      <c r="B6" s="107"/>
      <c r="C6" s="108" t="s">
        <v>131</v>
      </c>
      <c r="D6" s="109" t="s">
        <v>132</v>
      </c>
      <c r="E6" s="107"/>
      <c r="F6" s="108" t="s">
        <v>131</v>
      </c>
      <c r="G6" s="109" t="s">
        <v>132</v>
      </c>
      <c r="H6" s="107"/>
      <c r="I6" s="108" t="s">
        <v>131</v>
      </c>
      <c r="J6" s="113" t="s">
        <v>132</v>
      </c>
    </row>
    <row r="7" spans="1:10" ht="13.8" x14ac:dyDescent="0.25">
      <c r="A7" s="339"/>
      <c r="B7" s="107"/>
      <c r="C7" s="108" t="s">
        <v>133</v>
      </c>
      <c r="D7" s="109" t="s">
        <v>134</v>
      </c>
      <c r="E7" s="107"/>
      <c r="F7" s="108" t="s">
        <v>133</v>
      </c>
      <c r="G7" s="109" t="s">
        <v>134</v>
      </c>
      <c r="H7" s="107"/>
      <c r="I7" s="108" t="s">
        <v>133</v>
      </c>
      <c r="J7" s="113" t="s">
        <v>134</v>
      </c>
    </row>
    <row r="8" spans="1:10" ht="13.8" x14ac:dyDescent="0.25">
      <c r="A8" s="340"/>
      <c r="B8" s="110" t="s">
        <v>22</v>
      </c>
      <c r="C8" s="110" t="s">
        <v>135</v>
      </c>
      <c r="D8" s="110" t="s">
        <v>135</v>
      </c>
      <c r="E8" s="110" t="s">
        <v>22</v>
      </c>
      <c r="F8" s="110" t="s">
        <v>135</v>
      </c>
      <c r="G8" s="110" t="s">
        <v>135</v>
      </c>
      <c r="H8" s="110" t="s">
        <v>22</v>
      </c>
      <c r="I8" s="110" t="s">
        <v>135</v>
      </c>
      <c r="J8" s="114" t="s">
        <v>135</v>
      </c>
    </row>
    <row r="9" spans="1:10" x14ac:dyDescent="0.25">
      <c r="A9" s="111">
        <v>2007</v>
      </c>
      <c r="B9" s="254">
        <f>C9+D9</f>
        <v>2185</v>
      </c>
      <c r="C9" s="255">
        <f t="shared" ref="C9:D17" si="0">F9+I9</f>
        <v>1310</v>
      </c>
      <c r="D9" s="255">
        <f t="shared" si="0"/>
        <v>875</v>
      </c>
      <c r="E9" s="112">
        <f t="shared" ref="E9:E13" si="1">F9+G9</f>
        <v>1910</v>
      </c>
      <c r="F9" s="112">
        <v>1117</v>
      </c>
      <c r="G9" s="112">
        <v>793</v>
      </c>
      <c r="H9" s="112">
        <f t="shared" ref="H9:H17" si="2">I9+J9</f>
        <v>275</v>
      </c>
      <c r="I9" s="112">
        <v>193</v>
      </c>
      <c r="J9" s="115">
        <v>82</v>
      </c>
    </row>
    <row r="10" spans="1:10" x14ac:dyDescent="0.25">
      <c r="A10" s="111">
        <v>2008</v>
      </c>
      <c r="B10" s="254">
        <f t="shared" ref="B10:B17" si="3">C10+D10</f>
        <v>2271</v>
      </c>
      <c r="C10" s="255">
        <f t="shared" si="0"/>
        <v>1373</v>
      </c>
      <c r="D10" s="255">
        <f t="shared" si="0"/>
        <v>898</v>
      </c>
      <c r="E10" s="112">
        <f t="shared" si="1"/>
        <v>1974</v>
      </c>
      <c r="F10" s="112">
        <v>1160</v>
      </c>
      <c r="G10" s="112">
        <v>814</v>
      </c>
      <c r="H10" s="112">
        <f t="shared" si="2"/>
        <v>297</v>
      </c>
      <c r="I10" s="112">
        <v>213</v>
      </c>
      <c r="J10" s="115">
        <v>84</v>
      </c>
    </row>
    <row r="11" spans="1:10" x14ac:dyDescent="0.25">
      <c r="A11" s="111">
        <v>2009</v>
      </c>
      <c r="B11" s="254">
        <f t="shared" si="3"/>
        <v>2318</v>
      </c>
      <c r="C11" s="255">
        <f t="shared" si="0"/>
        <v>1390</v>
      </c>
      <c r="D11" s="255">
        <f t="shared" si="0"/>
        <v>928</v>
      </c>
      <c r="E11" s="112">
        <f t="shared" si="1"/>
        <v>1989</v>
      </c>
      <c r="F11" s="112">
        <v>1175</v>
      </c>
      <c r="G11" s="112">
        <v>814</v>
      </c>
      <c r="H11" s="112">
        <f t="shared" si="2"/>
        <v>329</v>
      </c>
      <c r="I11" s="112">
        <v>215</v>
      </c>
      <c r="J11" s="115">
        <v>114</v>
      </c>
    </row>
    <row r="12" spans="1:10" x14ac:dyDescent="0.25">
      <c r="A12" s="111">
        <v>2010</v>
      </c>
      <c r="B12" s="254">
        <f t="shared" si="3"/>
        <v>2414</v>
      </c>
      <c r="C12" s="255">
        <f t="shared" si="0"/>
        <v>1463</v>
      </c>
      <c r="D12" s="255">
        <f t="shared" si="0"/>
        <v>951</v>
      </c>
      <c r="E12" s="112">
        <f t="shared" si="1"/>
        <v>2053</v>
      </c>
      <c r="F12" s="112">
        <v>1234</v>
      </c>
      <c r="G12" s="112">
        <v>819</v>
      </c>
      <c r="H12" s="112">
        <f>I12+J12</f>
        <v>361</v>
      </c>
      <c r="I12" s="112">
        <v>229</v>
      </c>
      <c r="J12" s="115">
        <v>132</v>
      </c>
    </row>
    <row r="13" spans="1:10" x14ac:dyDescent="0.25">
      <c r="A13" s="111">
        <v>2011</v>
      </c>
      <c r="B13" s="254">
        <f t="shared" si="3"/>
        <v>2597</v>
      </c>
      <c r="C13" s="255">
        <f t="shared" si="0"/>
        <v>1539</v>
      </c>
      <c r="D13" s="255">
        <f t="shared" si="0"/>
        <v>1058</v>
      </c>
      <c r="E13" s="112">
        <f t="shared" si="1"/>
        <v>2084</v>
      </c>
      <c r="F13" s="112">
        <v>1248</v>
      </c>
      <c r="G13" s="112">
        <v>836</v>
      </c>
      <c r="H13" s="112">
        <f t="shared" si="2"/>
        <v>513</v>
      </c>
      <c r="I13" s="112">
        <v>291</v>
      </c>
      <c r="J13" s="115">
        <v>222</v>
      </c>
    </row>
    <row r="14" spans="1:10" x14ac:dyDescent="0.25">
      <c r="A14" s="111">
        <v>2012</v>
      </c>
      <c r="B14" s="254">
        <f t="shared" si="3"/>
        <v>2749.0901666666668</v>
      </c>
      <c r="C14" s="255">
        <f t="shared" si="0"/>
        <v>1661.0901666666666</v>
      </c>
      <c r="D14" s="255">
        <f t="shared" si="0"/>
        <v>1088</v>
      </c>
      <c r="E14" s="112">
        <f t="shared" ref="E14:E17" si="4">F14+G14</f>
        <v>2166.7042999999999</v>
      </c>
      <c r="F14" s="112">
        <v>1325.7042999999999</v>
      </c>
      <c r="G14" s="112">
        <v>841</v>
      </c>
      <c r="H14" s="112">
        <f t="shared" si="2"/>
        <v>582.38586666666674</v>
      </c>
      <c r="I14" s="112">
        <v>335.38586666666674</v>
      </c>
      <c r="J14" s="115">
        <v>247</v>
      </c>
    </row>
    <row r="15" spans="1:10" x14ac:dyDescent="0.25">
      <c r="A15" s="111">
        <v>2013</v>
      </c>
      <c r="B15" s="254">
        <f t="shared" si="3"/>
        <v>2977.5999999999995</v>
      </c>
      <c r="C15" s="255">
        <f t="shared" si="0"/>
        <v>1762.7</v>
      </c>
      <c r="D15" s="255">
        <f t="shared" si="0"/>
        <v>1214.8999999999996</v>
      </c>
      <c r="E15" s="112">
        <f t="shared" si="4"/>
        <v>2312.6</v>
      </c>
      <c r="F15" s="112">
        <v>1392.7</v>
      </c>
      <c r="G15" s="112">
        <v>919.89999999999986</v>
      </c>
      <c r="H15" s="112">
        <f t="shared" si="2"/>
        <v>664.99999999999989</v>
      </c>
      <c r="I15" s="112">
        <v>370.00000000000006</v>
      </c>
      <c r="J15" s="115">
        <v>294.99999999999983</v>
      </c>
    </row>
    <row r="16" spans="1:10" x14ac:dyDescent="0.25">
      <c r="A16" s="111">
        <v>2014</v>
      </c>
      <c r="B16" s="254">
        <f t="shared" si="3"/>
        <v>3018.9</v>
      </c>
      <c r="C16" s="255">
        <f t="shared" si="0"/>
        <v>1779.8</v>
      </c>
      <c r="D16" s="255">
        <f t="shared" si="0"/>
        <v>1239.1000000000001</v>
      </c>
      <c r="E16" s="112">
        <f t="shared" si="4"/>
        <v>2346.4</v>
      </c>
      <c r="F16" s="112">
        <v>1411.6</v>
      </c>
      <c r="G16" s="112">
        <v>934.80000000000018</v>
      </c>
      <c r="H16" s="112">
        <f t="shared" si="2"/>
        <v>672.5</v>
      </c>
      <c r="I16" s="112">
        <v>368.20000000000005</v>
      </c>
      <c r="J16" s="115">
        <v>304.29999999999995</v>
      </c>
    </row>
    <row r="17" spans="1:10" x14ac:dyDescent="0.25">
      <c r="A17" s="111">
        <v>2015</v>
      </c>
      <c r="B17" s="254">
        <f t="shared" si="3"/>
        <v>3217.9000000000005</v>
      </c>
      <c r="C17" s="255">
        <f t="shared" si="0"/>
        <v>1820.2</v>
      </c>
      <c r="D17" s="255">
        <f t="shared" si="0"/>
        <v>1397.7000000000003</v>
      </c>
      <c r="E17" s="112">
        <f t="shared" si="4"/>
        <v>2508.8000000000002</v>
      </c>
      <c r="F17" s="112">
        <v>1431</v>
      </c>
      <c r="G17" s="112">
        <v>1077.8000000000002</v>
      </c>
      <c r="H17" s="112">
        <f t="shared" si="2"/>
        <v>709.1</v>
      </c>
      <c r="I17" s="112">
        <v>389.20000000000005</v>
      </c>
      <c r="J17" s="115">
        <v>319.89999999999998</v>
      </c>
    </row>
    <row r="18" spans="1:10" x14ac:dyDescent="0.25">
      <c r="A18" s="111">
        <v>2016</v>
      </c>
      <c r="B18" s="254">
        <f t="shared" ref="B18:B19" si="5">C18+D18</f>
        <v>3251.56</v>
      </c>
      <c r="C18" s="255">
        <f t="shared" ref="C18:C19" si="6">F18+I18</f>
        <v>1847.21</v>
      </c>
      <c r="D18" s="255">
        <f t="shared" ref="D18:D19" si="7">G18+J18</f>
        <v>1404.35</v>
      </c>
      <c r="E18" s="112">
        <f t="shared" ref="E18:E19" si="8">F18+G18</f>
        <v>2540.73</v>
      </c>
      <c r="F18" s="112">
        <v>1434.0700000000002</v>
      </c>
      <c r="G18" s="112">
        <v>1106.6599999999999</v>
      </c>
      <c r="H18" s="112">
        <f t="shared" ref="H18:H19" si="9">I18+J18</f>
        <v>710.83</v>
      </c>
      <c r="I18" s="112">
        <v>413.14</v>
      </c>
      <c r="J18" s="115">
        <v>297.69000000000005</v>
      </c>
    </row>
    <row r="19" spans="1:10" x14ac:dyDescent="0.25">
      <c r="A19" s="111">
        <v>2017</v>
      </c>
      <c r="B19" s="254">
        <f t="shared" si="5"/>
        <v>3510.41</v>
      </c>
      <c r="C19" s="255">
        <f t="shared" si="6"/>
        <v>1978.59</v>
      </c>
      <c r="D19" s="255">
        <f t="shared" si="7"/>
        <v>1531.82</v>
      </c>
      <c r="E19" s="112">
        <f t="shared" si="8"/>
        <v>2722.27</v>
      </c>
      <c r="F19" s="192">
        <v>1514.06</v>
      </c>
      <c r="G19" s="112">
        <v>1208.21</v>
      </c>
      <c r="H19" s="112">
        <f t="shared" si="9"/>
        <v>788.13999999999987</v>
      </c>
      <c r="I19" s="112">
        <v>464.53</v>
      </c>
      <c r="J19" s="115">
        <v>323.60999999999996</v>
      </c>
    </row>
    <row r="20" spans="1:10" ht="15.6" x14ac:dyDescent="0.25">
      <c r="A20" s="194" t="s">
        <v>136</v>
      </c>
      <c r="B20" s="254">
        <f t="shared" ref="B20" si="10">C20+D20</f>
        <v>3551</v>
      </c>
      <c r="C20" s="255">
        <f t="shared" ref="C20" si="11">F20+I20</f>
        <v>2002</v>
      </c>
      <c r="D20" s="255">
        <f t="shared" ref="D20" si="12">G20+J20</f>
        <v>1549</v>
      </c>
      <c r="E20" s="112">
        <f t="shared" ref="E20" si="13">F20+G20</f>
        <v>2754</v>
      </c>
      <c r="F20" s="192">
        <v>1532</v>
      </c>
      <c r="G20" s="112">
        <v>1222</v>
      </c>
      <c r="H20" s="112">
        <f t="shared" ref="H20" si="14">I20+J20</f>
        <v>797</v>
      </c>
      <c r="I20" s="112">
        <v>470</v>
      </c>
      <c r="J20" s="115">
        <v>327</v>
      </c>
    </row>
    <row r="21" spans="1:10" x14ac:dyDescent="0.25">
      <c r="A21" s="196">
        <v>2019</v>
      </c>
      <c r="B21" s="254">
        <f t="shared" ref="B21" si="15">C21+D21</f>
        <v>3661.6530000000002</v>
      </c>
      <c r="C21" s="255">
        <f t="shared" ref="C21" si="16">F21+I21</f>
        <v>2041.9510000000002</v>
      </c>
      <c r="D21" s="255">
        <f t="shared" ref="D21" si="17">G21+J21</f>
        <v>1619.702</v>
      </c>
      <c r="E21" s="112">
        <f t="shared" ref="E21" si="18">F21+G21</f>
        <v>2825.42</v>
      </c>
      <c r="F21" s="192">
        <v>1575.9400000000003</v>
      </c>
      <c r="G21" s="112">
        <v>1249.48</v>
      </c>
      <c r="H21" s="112">
        <f t="shared" ref="H21" si="19">I21+J21</f>
        <v>836.23299999999995</v>
      </c>
      <c r="I21" s="112">
        <v>466.01100000000002</v>
      </c>
      <c r="J21" s="115">
        <v>370.22199999999998</v>
      </c>
    </row>
    <row r="22" spans="1:10" ht="15.6" x14ac:dyDescent="0.25">
      <c r="A22" s="196" t="s">
        <v>154</v>
      </c>
      <c r="B22" s="254">
        <f t="shared" ref="B22:B24" si="20">C22+D22</f>
        <v>3712</v>
      </c>
      <c r="C22" s="255">
        <f t="shared" ref="C22:C24" si="21">F22+I22</f>
        <v>2071</v>
      </c>
      <c r="D22" s="255">
        <f t="shared" ref="D22:D24" si="22">G22+J22</f>
        <v>1641</v>
      </c>
      <c r="E22" s="112">
        <f t="shared" ref="E22" si="23">F22+G22</f>
        <v>2864</v>
      </c>
      <c r="F22" s="278">
        <v>1598</v>
      </c>
      <c r="G22" s="279">
        <v>1266</v>
      </c>
      <c r="H22" s="112">
        <f t="shared" ref="H22" si="24">I22+J22</f>
        <v>848</v>
      </c>
      <c r="I22" s="279">
        <v>473</v>
      </c>
      <c r="J22" s="280">
        <v>375</v>
      </c>
    </row>
    <row r="23" spans="1:10" x14ac:dyDescent="0.25">
      <c r="A23" s="196">
        <v>2021</v>
      </c>
      <c r="B23" s="254">
        <f t="shared" si="20"/>
        <v>3811.9049999999997</v>
      </c>
      <c r="C23" s="255">
        <f t="shared" si="21"/>
        <v>2122.5529999999999</v>
      </c>
      <c r="D23" s="255">
        <f t="shared" si="22"/>
        <v>1689.3520000000001</v>
      </c>
      <c r="E23" s="112">
        <v>2997.39</v>
      </c>
      <c r="F23" s="278">
        <v>1642.2299999999998</v>
      </c>
      <c r="G23" s="279">
        <f>E23-F23</f>
        <v>1355.16</v>
      </c>
      <c r="H23" s="112">
        <v>814.51499999999999</v>
      </c>
      <c r="I23" s="112">
        <v>480.32299999999998</v>
      </c>
      <c r="J23" s="115">
        <f>H23-I23</f>
        <v>334.19200000000001</v>
      </c>
    </row>
    <row r="24" spans="1:10" ht="15.6" x14ac:dyDescent="0.25">
      <c r="A24" s="196" t="s">
        <v>153</v>
      </c>
      <c r="B24" s="254">
        <f t="shared" si="20"/>
        <v>3911</v>
      </c>
      <c r="C24" s="255">
        <f t="shared" si="21"/>
        <v>2198</v>
      </c>
      <c r="D24" s="255">
        <f t="shared" si="22"/>
        <v>1713</v>
      </c>
      <c r="E24" s="112">
        <f>SUM(F24:G24)</f>
        <v>3067</v>
      </c>
      <c r="F24" s="278">
        <v>1681</v>
      </c>
      <c r="G24" s="279">
        <v>1386</v>
      </c>
      <c r="H24" s="112">
        <f>SUM(I24:J24)</f>
        <v>844</v>
      </c>
      <c r="I24" s="112">
        <v>517</v>
      </c>
      <c r="J24" s="115">
        <v>327</v>
      </c>
    </row>
    <row r="25" spans="1:10" x14ac:dyDescent="0.25">
      <c r="A25" s="196">
        <v>2023</v>
      </c>
      <c r="B25" s="254">
        <f t="shared" ref="B25" si="25">C25+D25</f>
        <v>3993.99</v>
      </c>
      <c r="C25" s="255">
        <f t="shared" ref="C25" si="26">F25+I25</f>
        <v>2208.85</v>
      </c>
      <c r="D25" s="255">
        <f t="shared" ref="D25" si="27">G25+J25</f>
        <v>1785.1399999999999</v>
      </c>
      <c r="E25" s="112">
        <f>SUM(F25:G25)</f>
        <v>3089</v>
      </c>
      <c r="F25" s="278">
        <v>1678</v>
      </c>
      <c r="G25" s="279">
        <v>1411</v>
      </c>
      <c r="H25" s="316">
        <f>SUM(I25:J25)</f>
        <v>904.99</v>
      </c>
      <c r="I25" s="316">
        <v>530.85</v>
      </c>
      <c r="J25" s="188">
        <v>374.14</v>
      </c>
    </row>
    <row r="26" spans="1:10" x14ac:dyDescent="0.25">
      <c r="A26" s="196"/>
      <c r="B26" s="256"/>
      <c r="C26" s="256"/>
      <c r="D26" s="256"/>
      <c r="E26" s="115"/>
      <c r="F26" s="115"/>
      <c r="G26" s="115"/>
      <c r="H26" s="115"/>
      <c r="I26" s="115"/>
      <c r="J26" s="115"/>
    </row>
    <row r="27" spans="1:10" x14ac:dyDescent="0.25">
      <c r="A27" s="193" t="s">
        <v>137</v>
      </c>
    </row>
    <row r="28" spans="1:10" x14ac:dyDescent="0.25">
      <c r="A28" s="193" t="s">
        <v>157</v>
      </c>
    </row>
    <row r="29" spans="1:10" x14ac:dyDescent="0.25">
      <c r="A29" s="193" t="s">
        <v>158</v>
      </c>
    </row>
    <row r="30" spans="1:10" x14ac:dyDescent="0.25">
      <c r="A30" s="9" t="s">
        <v>156</v>
      </c>
    </row>
    <row r="33" spans="1:8" x14ac:dyDescent="0.25">
      <c r="A33" t="s">
        <v>163</v>
      </c>
    </row>
    <row r="36" spans="1:8" x14ac:dyDescent="0.25">
      <c r="H36" s="128"/>
    </row>
    <row r="37" spans="1:8" x14ac:dyDescent="0.25">
      <c r="H37" s="128"/>
    </row>
  </sheetData>
  <mergeCells count="4">
    <mergeCell ref="A5:A8"/>
    <mergeCell ref="B5:D5"/>
    <mergeCell ref="E5:G5"/>
    <mergeCell ref="H5:J5"/>
  </mergeCells>
  <hyperlinks>
    <hyperlink ref="C2" location="Innhold!A1" display="Innhold og tegnforklaring" xr:uid="{64837BFF-09AF-49AA-9273-C853ECCE44B4}"/>
    <hyperlink ref="C1" location="Innhold!A1" display="Innhold og tegnforklaring" xr:uid="{5EF293D7-D294-42D6-BA70-4951AB0CCA93}"/>
  </hyperlinks>
  <pageMargins left="0.70866141732283472" right="0.70866141732283472" top="0.78740157480314965" bottom="0.78740157480314965" header="0.31496062992125984" footer="0.31496062992125984"/>
  <pageSetup paperSize="9" orientation="landscape" verticalDpi="1200" r:id="rId1"/>
  <ignoredErrors>
    <ignoredError sqref="A20:A24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6" tint="0.79998168889431442"/>
    <pageSetUpPr fitToPage="1"/>
  </sheetPr>
  <dimension ref="B1:AI24"/>
  <sheetViews>
    <sheetView showGridLines="0" tabSelected="1" topLeftCell="A6" zoomScale="80" zoomScaleNormal="80" workbookViewId="0">
      <selection activeCell="E34" sqref="E34"/>
    </sheetView>
  </sheetViews>
  <sheetFormatPr defaultColWidth="11.44140625" defaultRowHeight="13.2" x14ac:dyDescent="0.25"/>
  <cols>
    <col min="1" max="1" width="7.33203125" customWidth="1"/>
    <col min="2" max="2" width="26.33203125" customWidth="1"/>
    <col min="3" max="16" width="8.5546875" customWidth="1"/>
    <col min="17" max="34" width="8.33203125" customWidth="1"/>
  </cols>
  <sheetData>
    <row r="1" spans="2:35" x14ac:dyDescent="0.25">
      <c r="B1" s="312" t="s">
        <v>179</v>
      </c>
    </row>
    <row r="2" spans="2:35" ht="17.399999999999999" x14ac:dyDescent="0.3">
      <c r="B2" s="33" t="s">
        <v>138</v>
      </c>
    </row>
    <row r="3" spans="2:35" ht="15.6" x14ac:dyDescent="0.3">
      <c r="B3" s="80" t="s">
        <v>184</v>
      </c>
    </row>
    <row r="4" spans="2:35" x14ac:dyDescent="0.25">
      <c r="B4" s="7"/>
    </row>
    <row r="5" spans="2:35" x14ac:dyDescent="0.25">
      <c r="B5" s="162"/>
      <c r="C5" s="344">
        <v>2008</v>
      </c>
      <c r="D5" s="345"/>
      <c r="E5" s="344">
        <v>2009</v>
      </c>
      <c r="F5" s="345"/>
      <c r="G5" s="344">
        <v>2010</v>
      </c>
      <c r="H5" s="345"/>
      <c r="I5" s="344">
        <v>2011</v>
      </c>
      <c r="J5" s="345"/>
      <c r="K5" s="344">
        <v>2012</v>
      </c>
      <c r="L5" s="345"/>
      <c r="M5" s="344">
        <v>2013</v>
      </c>
      <c r="N5" s="345"/>
      <c r="O5" s="344">
        <v>2014</v>
      </c>
      <c r="P5" s="345"/>
      <c r="Q5" s="344">
        <v>2015</v>
      </c>
      <c r="R5" s="345"/>
      <c r="S5" s="344">
        <v>2016</v>
      </c>
      <c r="T5" s="345"/>
      <c r="U5" s="344">
        <v>2017</v>
      </c>
      <c r="V5" s="345"/>
      <c r="W5" s="344">
        <v>2018</v>
      </c>
      <c r="X5" s="345"/>
      <c r="Y5" s="344">
        <v>2019</v>
      </c>
      <c r="Z5" s="345"/>
      <c r="AA5" s="346">
        <v>2020</v>
      </c>
      <c r="AB5" s="348"/>
      <c r="AC5" s="346">
        <v>2021</v>
      </c>
      <c r="AD5" s="348"/>
      <c r="AE5" s="346">
        <v>2022</v>
      </c>
      <c r="AF5" s="348"/>
      <c r="AG5" s="346">
        <v>2023</v>
      </c>
      <c r="AH5" s="347"/>
    </row>
    <row r="6" spans="2:35" ht="110.25" customHeight="1" x14ac:dyDescent="0.25">
      <c r="B6" s="163" t="s">
        <v>94</v>
      </c>
      <c r="C6" s="168" t="s">
        <v>122</v>
      </c>
      <c r="D6" s="169" t="s">
        <v>34</v>
      </c>
      <c r="E6" s="168" t="s">
        <v>122</v>
      </c>
      <c r="F6" s="169" t="s">
        <v>34</v>
      </c>
      <c r="G6" s="168" t="s">
        <v>122</v>
      </c>
      <c r="H6" s="169" t="s">
        <v>34</v>
      </c>
      <c r="I6" s="168" t="s">
        <v>122</v>
      </c>
      <c r="J6" s="169" t="s">
        <v>34</v>
      </c>
      <c r="K6" s="168" t="s">
        <v>122</v>
      </c>
      <c r="L6" s="170" t="s">
        <v>34</v>
      </c>
      <c r="M6" s="168" t="s">
        <v>122</v>
      </c>
      <c r="N6" s="170" t="s">
        <v>34</v>
      </c>
      <c r="O6" s="168" t="s">
        <v>122</v>
      </c>
      <c r="P6" s="170" t="s">
        <v>34</v>
      </c>
      <c r="Q6" s="168" t="s">
        <v>122</v>
      </c>
      <c r="R6" s="170" t="s">
        <v>34</v>
      </c>
      <c r="S6" s="168" t="s">
        <v>122</v>
      </c>
      <c r="T6" s="170" t="s">
        <v>34</v>
      </c>
      <c r="U6" s="168" t="s">
        <v>122</v>
      </c>
      <c r="V6" s="170" t="s">
        <v>34</v>
      </c>
      <c r="W6" s="168" t="s">
        <v>122</v>
      </c>
      <c r="X6" s="170" t="s">
        <v>34</v>
      </c>
      <c r="Y6" s="168" t="s">
        <v>122</v>
      </c>
      <c r="Z6" s="170" t="s">
        <v>34</v>
      </c>
      <c r="AA6" s="281" t="s">
        <v>122</v>
      </c>
      <c r="AB6" s="282" t="s">
        <v>34</v>
      </c>
      <c r="AC6" s="281" t="s">
        <v>122</v>
      </c>
      <c r="AD6" s="282" t="s">
        <v>34</v>
      </c>
      <c r="AE6" s="281" t="s">
        <v>122</v>
      </c>
      <c r="AF6" s="282" t="s">
        <v>34</v>
      </c>
      <c r="AG6" s="281" t="s">
        <v>122</v>
      </c>
      <c r="AH6" s="282" t="s">
        <v>34</v>
      </c>
    </row>
    <row r="7" spans="2:35" x14ac:dyDescent="0.25">
      <c r="B7" s="257" t="s">
        <v>97</v>
      </c>
      <c r="C7" s="129">
        <v>1331</v>
      </c>
      <c r="D7" s="130">
        <v>163</v>
      </c>
      <c r="E7" s="129">
        <v>1430</v>
      </c>
      <c r="F7" s="130">
        <v>223</v>
      </c>
      <c r="G7" s="128">
        <v>1435</v>
      </c>
      <c r="H7" s="130">
        <v>242</v>
      </c>
      <c r="I7" s="128">
        <v>1287</v>
      </c>
      <c r="J7" s="128">
        <v>292</v>
      </c>
      <c r="K7" s="166">
        <v>1218</v>
      </c>
      <c r="L7" s="128">
        <v>302</v>
      </c>
      <c r="M7" s="166">
        <f>220+989</f>
        <v>1209</v>
      </c>
      <c r="N7" s="128">
        <f>60+298</f>
        <v>358</v>
      </c>
      <c r="O7" s="166">
        <v>1426</v>
      </c>
      <c r="P7" s="128">
        <v>386</v>
      </c>
      <c r="Q7" s="166">
        <v>1545</v>
      </c>
      <c r="R7" s="128">
        <v>444</v>
      </c>
      <c r="S7" s="166">
        <v>1584</v>
      </c>
      <c r="T7" s="128">
        <v>485</v>
      </c>
      <c r="U7" s="189">
        <v>1749</v>
      </c>
      <c r="V7" s="191">
        <v>522</v>
      </c>
      <c r="W7" s="189">
        <v>1683</v>
      </c>
      <c r="X7" s="191">
        <v>557</v>
      </c>
      <c r="Y7" s="189">
        <v>1742</v>
      </c>
      <c r="Z7" s="191">
        <v>569</v>
      </c>
      <c r="AA7" s="283">
        <v>1862</v>
      </c>
      <c r="AB7" s="284">
        <v>528</v>
      </c>
      <c r="AC7" s="283">
        <v>1753</v>
      </c>
      <c r="AD7" s="284">
        <v>465</v>
      </c>
      <c r="AE7" s="283">
        <v>1879</v>
      </c>
      <c r="AF7" s="284">
        <v>460</v>
      </c>
      <c r="AG7" s="283">
        <v>1617</v>
      </c>
      <c r="AH7" s="284">
        <v>491</v>
      </c>
    </row>
    <row r="8" spans="2:35" x14ac:dyDescent="0.25">
      <c r="B8" s="258" t="s">
        <v>98</v>
      </c>
      <c r="C8" s="129">
        <v>280</v>
      </c>
      <c r="D8" s="130">
        <v>73</v>
      </c>
      <c r="E8" s="129">
        <v>404</v>
      </c>
      <c r="F8" s="130">
        <v>63</v>
      </c>
      <c r="G8" s="128">
        <v>362</v>
      </c>
      <c r="H8" s="130">
        <v>77</v>
      </c>
      <c r="I8" s="128">
        <v>362</v>
      </c>
      <c r="J8" s="128">
        <v>95</v>
      </c>
      <c r="K8" s="129">
        <v>349</v>
      </c>
      <c r="L8" s="128">
        <v>95</v>
      </c>
      <c r="M8" s="129">
        <v>335</v>
      </c>
      <c r="N8" s="128">
        <v>102</v>
      </c>
      <c r="O8" s="129">
        <v>348</v>
      </c>
      <c r="P8" s="128">
        <v>120</v>
      </c>
      <c r="Q8" s="129">
        <v>394</v>
      </c>
      <c r="R8" s="128">
        <v>127</v>
      </c>
      <c r="S8" s="129">
        <v>366</v>
      </c>
      <c r="T8" s="128">
        <v>148</v>
      </c>
      <c r="U8" s="190">
        <v>392</v>
      </c>
      <c r="V8" s="191">
        <v>167</v>
      </c>
      <c r="W8" s="190">
        <v>385</v>
      </c>
      <c r="X8" s="191">
        <v>167</v>
      </c>
      <c r="Y8" s="190">
        <v>361</v>
      </c>
      <c r="Z8" s="191">
        <v>145</v>
      </c>
      <c r="AA8" s="285">
        <v>422</v>
      </c>
      <c r="AB8" s="284">
        <v>136</v>
      </c>
      <c r="AC8" s="285">
        <v>408</v>
      </c>
      <c r="AD8" s="284">
        <v>119</v>
      </c>
      <c r="AE8" s="285">
        <v>356</v>
      </c>
      <c r="AF8" s="284">
        <v>111</v>
      </c>
      <c r="AG8" s="285">
        <v>254</v>
      </c>
      <c r="AH8" s="284">
        <v>104</v>
      </c>
    </row>
    <row r="9" spans="2:35" x14ac:dyDescent="0.25">
      <c r="B9" s="258" t="s">
        <v>99</v>
      </c>
      <c r="C9" s="129">
        <v>104</v>
      </c>
      <c r="D9" s="130">
        <v>55</v>
      </c>
      <c r="E9" s="129">
        <v>130</v>
      </c>
      <c r="F9" s="130">
        <v>63</v>
      </c>
      <c r="G9" s="128">
        <v>101</v>
      </c>
      <c r="H9" s="130">
        <v>66</v>
      </c>
      <c r="I9" s="128">
        <v>101</v>
      </c>
      <c r="J9" s="128">
        <v>85</v>
      </c>
      <c r="K9" s="129">
        <v>89</v>
      </c>
      <c r="L9" s="128">
        <v>84</v>
      </c>
      <c r="M9" s="129">
        <v>101</v>
      </c>
      <c r="N9" s="128">
        <v>105</v>
      </c>
      <c r="O9" s="129">
        <v>114</v>
      </c>
      <c r="P9" s="128">
        <v>105</v>
      </c>
      <c r="Q9" s="129">
        <v>118</v>
      </c>
      <c r="R9" s="128">
        <v>115</v>
      </c>
      <c r="S9" s="129">
        <v>126</v>
      </c>
      <c r="T9" s="128">
        <v>120</v>
      </c>
      <c r="U9" s="190">
        <v>150</v>
      </c>
      <c r="V9" s="191">
        <v>150</v>
      </c>
      <c r="W9" s="190">
        <v>159</v>
      </c>
      <c r="X9" s="191">
        <v>151</v>
      </c>
      <c r="Y9" s="190">
        <v>189</v>
      </c>
      <c r="Z9" s="191">
        <v>146</v>
      </c>
      <c r="AA9" s="285">
        <v>199</v>
      </c>
      <c r="AB9" s="284">
        <v>135</v>
      </c>
      <c r="AC9" s="285">
        <v>147</v>
      </c>
      <c r="AD9" s="284">
        <v>119</v>
      </c>
      <c r="AE9" s="285">
        <v>132</v>
      </c>
      <c r="AF9" s="284">
        <v>101</v>
      </c>
      <c r="AG9" s="285">
        <v>127</v>
      </c>
      <c r="AH9" s="284">
        <v>102</v>
      </c>
    </row>
    <row r="10" spans="2:35" x14ac:dyDescent="0.25">
      <c r="B10" s="175" t="s">
        <v>100</v>
      </c>
      <c r="C10" s="131">
        <f t="shared" ref="C10:J10" si="0">SUM(C7:C9)</f>
        <v>1715</v>
      </c>
      <c r="D10" s="132">
        <f t="shared" si="0"/>
        <v>291</v>
      </c>
      <c r="E10" s="131">
        <f t="shared" si="0"/>
        <v>1964</v>
      </c>
      <c r="F10" s="132">
        <f t="shared" si="0"/>
        <v>349</v>
      </c>
      <c r="G10" s="133">
        <f t="shared" si="0"/>
        <v>1898</v>
      </c>
      <c r="H10" s="132">
        <f t="shared" si="0"/>
        <v>385</v>
      </c>
      <c r="I10" s="133">
        <f t="shared" si="0"/>
        <v>1750</v>
      </c>
      <c r="J10" s="133">
        <f t="shared" si="0"/>
        <v>472</v>
      </c>
      <c r="K10" s="131">
        <v>1656</v>
      </c>
      <c r="L10" s="133">
        <v>481</v>
      </c>
      <c r="M10" s="131">
        <f>SUM(M7:M9)</f>
        <v>1645</v>
      </c>
      <c r="N10" s="133">
        <f>SUM(N7:N9)</f>
        <v>565</v>
      </c>
      <c r="O10" s="131">
        <v>1888</v>
      </c>
      <c r="P10" s="133">
        <v>611</v>
      </c>
      <c r="Q10" s="131">
        <f t="shared" ref="Q10:AH10" si="1">SUM(Q7:Q9)</f>
        <v>2057</v>
      </c>
      <c r="R10" s="133">
        <f t="shared" si="1"/>
        <v>686</v>
      </c>
      <c r="S10" s="131">
        <f t="shared" si="1"/>
        <v>2076</v>
      </c>
      <c r="T10" s="133">
        <f t="shared" si="1"/>
        <v>753</v>
      </c>
      <c r="U10" s="131">
        <f t="shared" si="1"/>
        <v>2291</v>
      </c>
      <c r="V10" s="133">
        <f t="shared" si="1"/>
        <v>839</v>
      </c>
      <c r="W10" s="131">
        <f t="shared" si="1"/>
        <v>2227</v>
      </c>
      <c r="X10" s="133">
        <f t="shared" si="1"/>
        <v>875</v>
      </c>
      <c r="Y10" s="131">
        <f t="shared" si="1"/>
        <v>2292</v>
      </c>
      <c r="Z10" s="133">
        <f t="shared" si="1"/>
        <v>860</v>
      </c>
      <c r="AA10" s="286">
        <f t="shared" si="1"/>
        <v>2483</v>
      </c>
      <c r="AB10" s="287">
        <f t="shared" si="1"/>
        <v>799</v>
      </c>
      <c r="AC10" s="286">
        <f t="shared" si="1"/>
        <v>2308</v>
      </c>
      <c r="AD10" s="287">
        <f t="shared" si="1"/>
        <v>703</v>
      </c>
      <c r="AE10" s="286">
        <f t="shared" si="1"/>
        <v>2367</v>
      </c>
      <c r="AF10" s="287">
        <f t="shared" si="1"/>
        <v>672</v>
      </c>
      <c r="AG10" s="286">
        <f t="shared" si="1"/>
        <v>1998</v>
      </c>
      <c r="AH10" s="287">
        <f t="shared" si="1"/>
        <v>697</v>
      </c>
    </row>
    <row r="11" spans="2:35" x14ac:dyDescent="0.25">
      <c r="B11" s="258" t="s">
        <v>101</v>
      </c>
      <c r="C11" s="129">
        <v>122</v>
      </c>
      <c r="D11" s="130">
        <v>6</v>
      </c>
      <c r="E11" s="129">
        <v>126</v>
      </c>
      <c r="F11" s="130">
        <v>6</v>
      </c>
      <c r="G11" s="128">
        <v>161</v>
      </c>
      <c r="H11" s="130">
        <v>9</v>
      </c>
      <c r="I11" s="128">
        <v>161</v>
      </c>
      <c r="J11" s="128">
        <v>13</v>
      </c>
      <c r="K11" s="129">
        <v>192</v>
      </c>
      <c r="L11" s="128">
        <v>21</v>
      </c>
      <c r="M11" s="129">
        <v>239</v>
      </c>
      <c r="N11" s="128">
        <v>18</v>
      </c>
      <c r="O11" s="129">
        <v>277</v>
      </c>
      <c r="P11" s="128">
        <v>27</v>
      </c>
      <c r="Q11" s="129">
        <v>292</v>
      </c>
      <c r="R11" s="128">
        <v>28</v>
      </c>
      <c r="S11" s="129">
        <v>307</v>
      </c>
      <c r="T11" s="128">
        <v>20</v>
      </c>
      <c r="U11" s="190">
        <v>306</v>
      </c>
      <c r="V11" s="188">
        <v>29</v>
      </c>
      <c r="W11" s="190">
        <v>285</v>
      </c>
      <c r="X11" s="191">
        <v>21</v>
      </c>
      <c r="Y11" s="190">
        <v>256</v>
      </c>
      <c r="Z11" s="191">
        <v>19</v>
      </c>
      <c r="AA11" s="285">
        <v>241</v>
      </c>
      <c r="AB11" s="284">
        <v>26</v>
      </c>
      <c r="AC11" s="285">
        <v>216</v>
      </c>
      <c r="AD11" s="284">
        <v>23</v>
      </c>
      <c r="AE11" s="285">
        <v>200</v>
      </c>
      <c r="AF11" s="284">
        <v>18</v>
      </c>
      <c r="AG11" s="285">
        <v>181</v>
      </c>
      <c r="AH11" s="284">
        <v>27</v>
      </c>
    </row>
    <row r="12" spans="2:35" x14ac:dyDescent="0.25">
      <c r="B12" s="258" t="s">
        <v>102</v>
      </c>
      <c r="C12" s="129">
        <v>435</v>
      </c>
      <c r="D12" s="130">
        <v>57</v>
      </c>
      <c r="E12" s="129">
        <v>390</v>
      </c>
      <c r="F12" s="130">
        <v>59</v>
      </c>
      <c r="G12" s="128">
        <v>537</v>
      </c>
      <c r="H12" s="130">
        <v>85</v>
      </c>
      <c r="I12" s="128">
        <v>537</v>
      </c>
      <c r="J12" s="128">
        <v>120</v>
      </c>
      <c r="K12" s="129">
        <v>536</v>
      </c>
      <c r="L12" s="128">
        <v>115</v>
      </c>
      <c r="M12" s="129">
        <v>548</v>
      </c>
      <c r="N12" s="128">
        <v>171</v>
      </c>
      <c r="O12" s="129">
        <v>608</v>
      </c>
      <c r="P12" s="128">
        <v>194</v>
      </c>
      <c r="Q12" s="129">
        <v>618</v>
      </c>
      <c r="R12" s="128">
        <v>185</v>
      </c>
      <c r="S12" s="129">
        <v>604</v>
      </c>
      <c r="T12" s="128">
        <v>189</v>
      </c>
      <c r="U12" s="190">
        <v>520</v>
      </c>
      <c r="V12" s="188">
        <v>146</v>
      </c>
      <c r="W12" s="190">
        <v>712</v>
      </c>
      <c r="X12" s="191">
        <v>214</v>
      </c>
      <c r="Y12" s="190">
        <v>783</v>
      </c>
      <c r="Z12" s="191">
        <v>213</v>
      </c>
      <c r="AA12" s="285">
        <v>895</v>
      </c>
      <c r="AB12" s="284">
        <v>253</v>
      </c>
      <c r="AC12" s="285">
        <v>1185</v>
      </c>
      <c r="AD12" s="284">
        <v>241</v>
      </c>
      <c r="AE12" s="285">
        <v>966</v>
      </c>
      <c r="AF12" s="284">
        <v>244</v>
      </c>
      <c r="AG12" s="285">
        <v>1404</v>
      </c>
      <c r="AH12" s="284">
        <v>293</v>
      </c>
    </row>
    <row r="13" spans="2:35" x14ac:dyDescent="0.25">
      <c r="B13" s="175" t="s">
        <v>103</v>
      </c>
      <c r="C13" s="131">
        <f t="shared" ref="C13:J13" si="2">C11+C12</f>
        <v>557</v>
      </c>
      <c r="D13" s="132">
        <f t="shared" si="2"/>
        <v>63</v>
      </c>
      <c r="E13" s="131">
        <f t="shared" si="2"/>
        <v>516</v>
      </c>
      <c r="F13" s="132">
        <f t="shared" si="2"/>
        <v>65</v>
      </c>
      <c r="G13" s="133">
        <f t="shared" si="2"/>
        <v>698</v>
      </c>
      <c r="H13" s="132">
        <f t="shared" si="2"/>
        <v>94</v>
      </c>
      <c r="I13" s="133">
        <f t="shared" si="2"/>
        <v>698</v>
      </c>
      <c r="J13" s="133">
        <f t="shared" si="2"/>
        <v>133</v>
      </c>
      <c r="K13" s="131">
        <v>728</v>
      </c>
      <c r="L13" s="133">
        <v>136</v>
      </c>
      <c r="M13" s="131">
        <f>M11+M12</f>
        <v>787</v>
      </c>
      <c r="N13" s="133">
        <f>N11+N12</f>
        <v>189</v>
      </c>
      <c r="O13" s="131">
        <v>885</v>
      </c>
      <c r="P13" s="133">
        <v>221</v>
      </c>
      <c r="Q13" s="131">
        <f t="shared" ref="Q13:AH13" si="3">Q11+Q12</f>
        <v>910</v>
      </c>
      <c r="R13" s="133">
        <f t="shared" si="3"/>
        <v>213</v>
      </c>
      <c r="S13" s="131">
        <f t="shared" si="3"/>
        <v>911</v>
      </c>
      <c r="T13" s="133">
        <f t="shared" si="3"/>
        <v>209</v>
      </c>
      <c r="U13" s="131">
        <f t="shared" si="3"/>
        <v>826</v>
      </c>
      <c r="V13" s="133">
        <f t="shared" si="3"/>
        <v>175</v>
      </c>
      <c r="W13" s="131">
        <f t="shared" si="3"/>
        <v>997</v>
      </c>
      <c r="X13" s="133">
        <f t="shared" si="3"/>
        <v>235</v>
      </c>
      <c r="Y13" s="131">
        <f t="shared" si="3"/>
        <v>1039</v>
      </c>
      <c r="Z13" s="133">
        <f t="shared" si="3"/>
        <v>232</v>
      </c>
      <c r="AA13" s="286">
        <f t="shared" si="3"/>
        <v>1136</v>
      </c>
      <c r="AB13" s="287">
        <f t="shared" si="3"/>
        <v>279</v>
      </c>
      <c r="AC13" s="286">
        <f t="shared" si="3"/>
        <v>1401</v>
      </c>
      <c r="AD13" s="287">
        <f t="shared" si="3"/>
        <v>264</v>
      </c>
      <c r="AE13" s="286">
        <f t="shared" si="3"/>
        <v>1166</v>
      </c>
      <c r="AF13" s="287">
        <f t="shared" si="3"/>
        <v>262</v>
      </c>
      <c r="AG13" s="286">
        <f t="shared" si="3"/>
        <v>1585</v>
      </c>
      <c r="AH13" s="287">
        <f t="shared" si="3"/>
        <v>320</v>
      </c>
    </row>
    <row r="14" spans="2:35" x14ac:dyDescent="0.25">
      <c r="B14" s="176" t="s">
        <v>104</v>
      </c>
      <c r="C14" s="129">
        <v>368</v>
      </c>
      <c r="D14" s="130">
        <v>70</v>
      </c>
      <c r="E14" s="129">
        <v>488</v>
      </c>
      <c r="F14" s="130">
        <v>68</v>
      </c>
      <c r="G14" s="128">
        <v>438</v>
      </c>
      <c r="H14" s="130">
        <v>82</v>
      </c>
      <c r="I14" s="128">
        <v>438</v>
      </c>
      <c r="J14" s="128">
        <v>94</v>
      </c>
      <c r="K14" s="129">
        <v>417</v>
      </c>
      <c r="L14" s="128">
        <v>102</v>
      </c>
      <c r="M14" s="129">
        <v>517</v>
      </c>
      <c r="N14" s="128">
        <v>130</v>
      </c>
      <c r="O14" s="129">
        <v>514</v>
      </c>
      <c r="P14" s="128">
        <v>113</v>
      </c>
      <c r="Q14" s="129">
        <v>508</v>
      </c>
      <c r="R14" s="128">
        <v>121</v>
      </c>
      <c r="S14" s="129">
        <v>446</v>
      </c>
      <c r="T14" s="128">
        <v>94</v>
      </c>
      <c r="U14" s="190">
        <v>529</v>
      </c>
      <c r="V14" s="191">
        <v>375</v>
      </c>
      <c r="W14" s="190">
        <v>501</v>
      </c>
      <c r="X14" s="191">
        <v>133</v>
      </c>
      <c r="Y14" s="259">
        <v>490</v>
      </c>
      <c r="Z14" s="191">
        <v>150</v>
      </c>
      <c r="AA14" s="285">
        <v>505</v>
      </c>
      <c r="AB14" s="284">
        <v>156</v>
      </c>
      <c r="AC14" s="285">
        <v>493</v>
      </c>
      <c r="AD14" s="284">
        <v>175</v>
      </c>
      <c r="AE14" s="285">
        <v>516</v>
      </c>
      <c r="AF14" s="284">
        <v>212</v>
      </c>
      <c r="AG14" s="285">
        <v>502</v>
      </c>
      <c r="AH14" s="284">
        <v>200</v>
      </c>
    </row>
    <row r="15" spans="2:35" x14ac:dyDescent="0.25">
      <c r="B15" s="176" t="s">
        <v>105</v>
      </c>
      <c r="C15" s="129">
        <v>10</v>
      </c>
      <c r="D15" s="130">
        <v>0</v>
      </c>
      <c r="E15" s="129">
        <v>19</v>
      </c>
      <c r="F15" s="130">
        <v>0</v>
      </c>
      <c r="G15" s="128">
        <v>25</v>
      </c>
      <c r="H15" s="130">
        <v>1</v>
      </c>
      <c r="I15" s="128">
        <v>25</v>
      </c>
      <c r="J15" s="128">
        <v>2</v>
      </c>
      <c r="K15" s="129">
        <v>29</v>
      </c>
      <c r="L15" s="128">
        <v>1</v>
      </c>
      <c r="M15" s="129">
        <v>31</v>
      </c>
      <c r="N15" s="128">
        <v>2</v>
      </c>
      <c r="O15" s="129">
        <v>27</v>
      </c>
      <c r="P15" s="128">
        <v>4</v>
      </c>
      <c r="Q15" s="129">
        <v>13</v>
      </c>
      <c r="R15" s="128">
        <v>10</v>
      </c>
      <c r="S15" s="129">
        <v>33</v>
      </c>
      <c r="T15" s="128">
        <v>6</v>
      </c>
      <c r="U15" s="190">
        <v>33</v>
      </c>
      <c r="V15" s="191">
        <v>24</v>
      </c>
      <c r="W15" s="190">
        <v>29</v>
      </c>
      <c r="X15" s="191">
        <v>3</v>
      </c>
      <c r="Y15" s="259">
        <v>29</v>
      </c>
      <c r="Z15" s="191">
        <v>6</v>
      </c>
      <c r="AA15" s="285">
        <v>39</v>
      </c>
      <c r="AB15" s="284">
        <v>3</v>
      </c>
      <c r="AC15" s="285">
        <v>30</v>
      </c>
      <c r="AD15" s="284">
        <v>5</v>
      </c>
      <c r="AE15" s="295" t="s">
        <v>146</v>
      </c>
      <c r="AF15" s="296" t="s">
        <v>146</v>
      </c>
      <c r="AG15" s="295">
        <v>20</v>
      </c>
      <c r="AH15" s="296">
        <v>4</v>
      </c>
      <c r="AI15" s="314"/>
    </row>
    <row r="16" spans="2:35" x14ac:dyDescent="0.25">
      <c r="B16" s="175" t="s">
        <v>106</v>
      </c>
      <c r="C16" s="131">
        <f t="shared" ref="C16:J16" si="4">C14+C15</f>
        <v>378</v>
      </c>
      <c r="D16" s="132">
        <f t="shared" si="4"/>
        <v>70</v>
      </c>
      <c r="E16" s="131">
        <f t="shared" si="4"/>
        <v>507</v>
      </c>
      <c r="F16" s="132">
        <f t="shared" si="4"/>
        <v>68</v>
      </c>
      <c r="G16" s="133">
        <f t="shared" si="4"/>
        <v>463</v>
      </c>
      <c r="H16" s="132">
        <f t="shared" si="4"/>
        <v>83</v>
      </c>
      <c r="I16" s="133">
        <f t="shared" si="4"/>
        <v>463</v>
      </c>
      <c r="J16" s="133">
        <f t="shared" si="4"/>
        <v>96</v>
      </c>
      <c r="K16" s="131">
        <v>446</v>
      </c>
      <c r="L16" s="133">
        <v>103</v>
      </c>
      <c r="M16" s="131">
        <f>M14+M15</f>
        <v>548</v>
      </c>
      <c r="N16" s="133">
        <f>N14+N15</f>
        <v>132</v>
      </c>
      <c r="O16" s="131">
        <v>541</v>
      </c>
      <c r="P16" s="133">
        <v>117</v>
      </c>
      <c r="Q16" s="131">
        <f t="shared" ref="Q16:AD16" si="5">Q14+Q15</f>
        <v>521</v>
      </c>
      <c r="R16" s="133">
        <f t="shared" si="5"/>
        <v>131</v>
      </c>
      <c r="S16" s="131">
        <f t="shared" si="5"/>
        <v>479</v>
      </c>
      <c r="T16" s="133">
        <f t="shared" si="5"/>
        <v>100</v>
      </c>
      <c r="U16" s="131">
        <f t="shared" si="5"/>
        <v>562</v>
      </c>
      <c r="V16" s="133">
        <f t="shared" si="5"/>
        <v>399</v>
      </c>
      <c r="W16" s="131">
        <f t="shared" si="5"/>
        <v>530</v>
      </c>
      <c r="X16" s="133">
        <f t="shared" si="5"/>
        <v>136</v>
      </c>
      <c r="Y16" s="131">
        <f t="shared" si="5"/>
        <v>519</v>
      </c>
      <c r="Z16" s="133">
        <f t="shared" si="5"/>
        <v>156</v>
      </c>
      <c r="AA16" s="286">
        <f t="shared" si="5"/>
        <v>544</v>
      </c>
      <c r="AB16" s="287">
        <f t="shared" si="5"/>
        <v>159</v>
      </c>
      <c r="AC16" s="286">
        <f t="shared" si="5"/>
        <v>523</v>
      </c>
      <c r="AD16" s="287">
        <f t="shared" si="5"/>
        <v>180</v>
      </c>
      <c r="AE16" s="286">
        <f>AE14</f>
        <v>516</v>
      </c>
      <c r="AF16" s="287">
        <f>AF14</f>
        <v>212</v>
      </c>
      <c r="AG16" s="286">
        <f>AG14+AG15</f>
        <v>522</v>
      </c>
      <c r="AH16" s="287">
        <f>AH14+AH15</f>
        <v>204</v>
      </c>
    </row>
    <row r="17" spans="2:34" x14ac:dyDescent="0.25">
      <c r="B17" s="177" t="s">
        <v>139</v>
      </c>
      <c r="C17" s="131">
        <f t="shared" ref="C17:J17" si="6">C10+C13+C16</f>
        <v>2650</v>
      </c>
      <c r="D17" s="132">
        <f t="shared" si="6"/>
        <v>424</v>
      </c>
      <c r="E17" s="131">
        <f t="shared" si="6"/>
        <v>2987</v>
      </c>
      <c r="F17" s="132">
        <f t="shared" si="6"/>
        <v>482</v>
      </c>
      <c r="G17" s="133">
        <f t="shared" si="6"/>
        <v>3059</v>
      </c>
      <c r="H17" s="132">
        <f t="shared" si="6"/>
        <v>562</v>
      </c>
      <c r="I17" s="133">
        <f t="shared" si="6"/>
        <v>2911</v>
      </c>
      <c r="J17" s="133">
        <f t="shared" si="6"/>
        <v>701</v>
      </c>
      <c r="K17" s="131">
        <v>2830</v>
      </c>
      <c r="L17" s="133">
        <v>720</v>
      </c>
      <c r="M17" s="131">
        <f>M10+M13+M16</f>
        <v>2980</v>
      </c>
      <c r="N17" s="133">
        <f>N10+N13+N16</f>
        <v>886</v>
      </c>
      <c r="O17" s="131">
        <v>3314</v>
      </c>
      <c r="P17" s="133">
        <v>949</v>
      </c>
      <c r="Q17" s="131">
        <f t="shared" ref="Q17:AH17" si="7">Q10+Q13+Q16</f>
        <v>3488</v>
      </c>
      <c r="R17" s="133">
        <f t="shared" si="7"/>
        <v>1030</v>
      </c>
      <c r="S17" s="131">
        <f t="shared" si="7"/>
        <v>3466</v>
      </c>
      <c r="T17" s="133">
        <f t="shared" si="7"/>
        <v>1062</v>
      </c>
      <c r="U17" s="131">
        <f t="shared" si="7"/>
        <v>3679</v>
      </c>
      <c r="V17" s="133">
        <f t="shared" si="7"/>
        <v>1413</v>
      </c>
      <c r="W17" s="131">
        <f t="shared" si="7"/>
        <v>3754</v>
      </c>
      <c r="X17" s="133">
        <f t="shared" si="7"/>
        <v>1246</v>
      </c>
      <c r="Y17" s="131">
        <f t="shared" si="7"/>
        <v>3850</v>
      </c>
      <c r="Z17" s="133">
        <f t="shared" si="7"/>
        <v>1248</v>
      </c>
      <c r="AA17" s="286">
        <f t="shared" si="7"/>
        <v>4163</v>
      </c>
      <c r="AB17" s="287">
        <f t="shared" si="7"/>
        <v>1237</v>
      </c>
      <c r="AC17" s="286">
        <f t="shared" si="7"/>
        <v>4232</v>
      </c>
      <c r="AD17" s="287">
        <f t="shared" si="7"/>
        <v>1147</v>
      </c>
      <c r="AE17" s="286">
        <f t="shared" si="7"/>
        <v>4049</v>
      </c>
      <c r="AF17" s="287">
        <f t="shared" si="7"/>
        <v>1146</v>
      </c>
      <c r="AG17" s="286">
        <f t="shared" si="7"/>
        <v>4105</v>
      </c>
      <c r="AH17" s="287">
        <f t="shared" si="7"/>
        <v>1221</v>
      </c>
    </row>
    <row r="18" spans="2:34" x14ac:dyDescent="0.25">
      <c r="B18" s="178" t="s">
        <v>140</v>
      </c>
      <c r="C18" s="129">
        <v>1399</v>
      </c>
      <c r="D18" s="130">
        <v>262</v>
      </c>
      <c r="E18" s="129">
        <f>478+911</f>
        <v>1389</v>
      </c>
      <c r="F18" s="130">
        <v>289</v>
      </c>
      <c r="G18" s="128">
        <v>1264</v>
      </c>
      <c r="H18" s="130">
        <v>291</v>
      </c>
      <c r="I18" s="128">
        <v>1095</v>
      </c>
      <c r="J18" s="128">
        <v>399</v>
      </c>
      <c r="K18" s="129">
        <v>960</v>
      </c>
      <c r="L18" s="128">
        <v>420</v>
      </c>
      <c r="M18" s="129">
        <v>1470</v>
      </c>
      <c r="N18" s="128">
        <v>470</v>
      </c>
      <c r="O18" s="129">
        <v>1375</v>
      </c>
      <c r="P18" s="128">
        <v>504</v>
      </c>
      <c r="Q18" s="129">
        <v>1525</v>
      </c>
      <c r="R18" s="128">
        <v>540</v>
      </c>
      <c r="S18" s="129">
        <v>1595</v>
      </c>
      <c r="T18" s="128">
        <v>551</v>
      </c>
      <c r="U18" s="190">
        <v>1906</v>
      </c>
      <c r="V18" s="191">
        <v>762</v>
      </c>
      <c r="W18" s="190">
        <v>1684</v>
      </c>
      <c r="X18" s="191">
        <v>780</v>
      </c>
      <c r="Y18" s="190">
        <v>1674</v>
      </c>
      <c r="Z18" s="191">
        <v>748</v>
      </c>
      <c r="AA18" s="285">
        <v>1513</v>
      </c>
      <c r="AB18" s="284">
        <v>614</v>
      </c>
      <c r="AC18" s="285">
        <v>1917</v>
      </c>
      <c r="AD18" s="284">
        <v>737</v>
      </c>
      <c r="AE18" s="285">
        <v>2119</v>
      </c>
      <c r="AF18" s="284">
        <v>712</v>
      </c>
      <c r="AG18" s="285">
        <v>1954</v>
      </c>
      <c r="AH18" s="284">
        <v>791</v>
      </c>
    </row>
    <row r="19" spans="2:34" x14ac:dyDescent="0.25">
      <c r="B19" s="179" t="s">
        <v>141</v>
      </c>
      <c r="C19" s="131">
        <f t="shared" ref="C19:J19" si="8">C17+C18</f>
        <v>4049</v>
      </c>
      <c r="D19" s="132">
        <f t="shared" si="8"/>
        <v>686</v>
      </c>
      <c r="E19" s="131">
        <f t="shared" si="8"/>
        <v>4376</v>
      </c>
      <c r="F19" s="132">
        <f t="shared" si="8"/>
        <v>771</v>
      </c>
      <c r="G19" s="133">
        <f t="shared" si="8"/>
        <v>4323</v>
      </c>
      <c r="H19" s="132">
        <f t="shared" si="8"/>
        <v>853</v>
      </c>
      <c r="I19" s="133">
        <f t="shared" si="8"/>
        <v>4006</v>
      </c>
      <c r="J19" s="133">
        <f t="shared" si="8"/>
        <v>1100</v>
      </c>
      <c r="K19" s="131">
        <v>3790</v>
      </c>
      <c r="L19" s="133">
        <v>1140</v>
      </c>
      <c r="M19" s="131">
        <f>M17+M18</f>
        <v>4450</v>
      </c>
      <c r="N19" s="132">
        <f>N17+N18</f>
        <v>1356</v>
      </c>
      <c r="O19" s="131">
        <v>4689</v>
      </c>
      <c r="P19" s="132">
        <v>1453</v>
      </c>
      <c r="Q19" s="131">
        <f t="shared" ref="Q19:AH19" si="9">Q17+Q18</f>
        <v>5013</v>
      </c>
      <c r="R19" s="133">
        <f t="shared" si="9"/>
        <v>1570</v>
      </c>
      <c r="S19" s="131">
        <f t="shared" si="9"/>
        <v>5061</v>
      </c>
      <c r="T19" s="133">
        <f t="shared" si="9"/>
        <v>1613</v>
      </c>
      <c r="U19" s="131">
        <f t="shared" si="9"/>
        <v>5585</v>
      </c>
      <c r="V19" s="133">
        <f t="shared" si="9"/>
        <v>2175</v>
      </c>
      <c r="W19" s="131">
        <f t="shared" si="9"/>
        <v>5438</v>
      </c>
      <c r="X19" s="133">
        <f t="shared" si="9"/>
        <v>2026</v>
      </c>
      <c r="Y19" s="131">
        <f t="shared" si="9"/>
        <v>5524</v>
      </c>
      <c r="Z19" s="133">
        <f t="shared" si="9"/>
        <v>1996</v>
      </c>
      <c r="AA19" s="286">
        <f t="shared" si="9"/>
        <v>5676</v>
      </c>
      <c r="AB19" s="287">
        <f t="shared" si="9"/>
        <v>1851</v>
      </c>
      <c r="AC19" s="286">
        <f t="shared" si="9"/>
        <v>6149</v>
      </c>
      <c r="AD19" s="287">
        <f t="shared" si="9"/>
        <v>1884</v>
      </c>
      <c r="AE19" s="286">
        <f t="shared" si="9"/>
        <v>6168</v>
      </c>
      <c r="AF19" s="287">
        <f t="shared" si="9"/>
        <v>1858</v>
      </c>
      <c r="AG19" s="286">
        <f t="shared" si="9"/>
        <v>6059</v>
      </c>
      <c r="AH19" s="287">
        <f t="shared" si="9"/>
        <v>2012</v>
      </c>
    </row>
    <row r="20" spans="2:34" x14ac:dyDescent="0.25">
      <c r="J20" s="128"/>
      <c r="M20" s="139"/>
      <c r="N20" s="139"/>
      <c r="O20" s="139"/>
      <c r="P20" s="139"/>
      <c r="Q20" s="139"/>
      <c r="R20" s="139"/>
      <c r="S20" s="139"/>
      <c r="T20" s="139"/>
      <c r="U20" s="139"/>
      <c r="V20" s="139"/>
    </row>
    <row r="21" spans="2:34" x14ac:dyDescent="0.25">
      <c r="B21" s="9" t="s">
        <v>155</v>
      </c>
      <c r="I21" s="128"/>
      <c r="J21" s="128"/>
      <c r="M21" s="139"/>
      <c r="N21" s="139"/>
      <c r="O21" s="139"/>
      <c r="P21" s="139"/>
      <c r="Q21" s="139"/>
      <c r="R21" s="139"/>
      <c r="S21" s="139"/>
      <c r="T21" s="139"/>
      <c r="U21" s="139"/>
      <c r="V21" s="139"/>
    </row>
    <row r="22" spans="2:34" x14ac:dyDescent="0.25">
      <c r="M22" s="139"/>
      <c r="N22" s="139"/>
      <c r="O22" s="139"/>
      <c r="P22" s="139"/>
      <c r="Q22" s="139"/>
      <c r="R22" s="139"/>
      <c r="S22" s="139"/>
      <c r="T22" s="139"/>
      <c r="U22" s="139"/>
      <c r="V22" s="139"/>
    </row>
    <row r="23" spans="2:34" x14ac:dyDescent="0.25">
      <c r="M23" s="139"/>
      <c r="N23" s="139"/>
      <c r="O23" s="139"/>
      <c r="P23" s="139"/>
      <c r="Q23" s="139"/>
      <c r="R23" s="139"/>
      <c r="S23" s="139"/>
      <c r="T23" s="139"/>
      <c r="U23" s="139"/>
      <c r="V23" s="139"/>
    </row>
    <row r="24" spans="2:34" x14ac:dyDescent="0.25">
      <c r="B24" t="s">
        <v>159</v>
      </c>
    </row>
  </sheetData>
  <mergeCells count="16">
    <mergeCell ref="E5:F5"/>
    <mergeCell ref="C5:D5"/>
    <mergeCell ref="O5:P5"/>
    <mergeCell ref="AG5:AH5"/>
    <mergeCell ref="M5:N5"/>
    <mergeCell ref="Q5:R5"/>
    <mergeCell ref="S5:T5"/>
    <mergeCell ref="U5:V5"/>
    <mergeCell ref="W5:X5"/>
    <mergeCell ref="Y5:Z5"/>
    <mergeCell ref="AC5:AD5"/>
    <mergeCell ref="AA5:AB5"/>
    <mergeCell ref="AE5:AF5"/>
    <mergeCell ref="K5:L5"/>
    <mergeCell ref="I5:J5"/>
    <mergeCell ref="G5:H5"/>
  </mergeCells>
  <hyperlinks>
    <hyperlink ref="D1" location="Innhold!A1" display="Innhold og tegnforklaring" xr:uid="{B955A300-4E6E-4BAB-96D5-E5A9F21FC319}"/>
  </hyperlinks>
  <pageMargins left="0.7" right="0.7" top="0.75" bottom="0.75" header="0.3" footer="0.3"/>
  <pageSetup paperSize="9" scale="80" fitToHeight="0" orientation="landscape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F2F1FFBCFB6249867EB9A9EF4720DB" ma:contentTypeVersion="15" ma:contentTypeDescription="Create a new document." ma:contentTypeScope="" ma:versionID="516a0e1f3b1d12ed3ae0b4e10a2bfdf9">
  <xsd:schema xmlns:xsd="http://www.w3.org/2001/XMLSchema" xmlns:xs="http://www.w3.org/2001/XMLSchema" xmlns:p="http://schemas.microsoft.com/office/2006/metadata/properties" xmlns:ns2="3407ef35-851a-4d86-a1b5-b66f49498b93" xmlns:ns3="b805bb67-f887-49c7-94c5-40a00613c170" targetNamespace="http://schemas.microsoft.com/office/2006/metadata/properties" ma:root="true" ma:fieldsID="9e703374fd5d8bec067e22aa32d1580f" ns2:_="" ns3:_="">
    <xsd:import namespace="3407ef35-851a-4d86-a1b5-b66f49498b93"/>
    <xsd:import namespace="b805bb67-f887-49c7-94c5-40a00613c1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07ef35-851a-4d86-a1b5-b66f49498b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34d9a8a8-1b53-4324-a4e9-ed20d3a5e1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05bb67-f887-49c7-94c5-40a00613c17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407ef35-851a-4d86-a1b5-b66f49498b9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C9E3562-73F9-4B65-8301-17B4B4D3982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C970204-22BF-438F-8FCB-107D51BE57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07ef35-851a-4d86-a1b5-b66f49498b93"/>
    <ds:schemaRef ds:uri="b805bb67-f887-49c7-94c5-40a00613c1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4CEC5A3-65B8-42EA-A17C-5CCAFF3711B1}">
  <ds:schemaRefs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b805bb67-f887-49c7-94c5-40a00613c170"/>
    <ds:schemaRef ds:uri="3407ef35-851a-4d86-a1b5-b66f49498b9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16</vt:i4>
      </vt:variant>
    </vt:vector>
  </HeadingPairs>
  <TitlesOfParts>
    <vt:vector size="32" baseType="lpstr">
      <vt:lpstr>Innhold</vt:lpstr>
      <vt:lpstr>A.12.1</vt:lpstr>
      <vt:lpstr>A.12.2</vt:lpstr>
      <vt:lpstr>A.12.3</vt:lpstr>
      <vt:lpstr>A.12.4</vt:lpstr>
      <vt:lpstr>A.12.5</vt:lpstr>
      <vt:lpstr>A.12.6</vt:lpstr>
      <vt:lpstr>A.12.7</vt:lpstr>
      <vt:lpstr>A.12.8</vt:lpstr>
      <vt:lpstr>A.12.9</vt:lpstr>
      <vt:lpstr>A.12.10</vt:lpstr>
      <vt:lpstr>A.12.11</vt:lpstr>
      <vt:lpstr>A.12.12</vt:lpstr>
      <vt:lpstr>A.12.13</vt:lpstr>
      <vt:lpstr>A.12.14</vt:lpstr>
      <vt:lpstr>A.12.15</vt:lpstr>
      <vt:lpstr>A.12.1!Print_Area</vt:lpstr>
      <vt:lpstr>A.12.10!Print_Area</vt:lpstr>
      <vt:lpstr>A.12.11!Print_Area</vt:lpstr>
      <vt:lpstr>A.12.12!Print_Area</vt:lpstr>
      <vt:lpstr>A.12.13!Print_Area</vt:lpstr>
      <vt:lpstr>A.12.14!Print_Area</vt:lpstr>
      <vt:lpstr>A.12.15!Print_Area</vt:lpstr>
      <vt:lpstr>A.12.2!Print_Area</vt:lpstr>
      <vt:lpstr>A.12.3!Print_Area</vt:lpstr>
      <vt:lpstr>A.12.4!Print_Area</vt:lpstr>
      <vt:lpstr>A.12.5!Print_Area</vt:lpstr>
      <vt:lpstr>A.12.6!Print_Area</vt:lpstr>
      <vt:lpstr>A.12.7!Print_Area</vt:lpstr>
      <vt:lpstr>A.12.8!Print_Area</vt:lpstr>
      <vt:lpstr>A.12.9!Print_Area</vt:lpstr>
      <vt:lpstr>Innhold!Print_Area</vt:lpstr>
    </vt:vector>
  </TitlesOfParts>
  <Manager/>
  <Company>PDC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Widar Holmedal</dc:creator>
  <cp:keywords/>
  <dc:description/>
  <cp:lastModifiedBy>Kaia Ingerdatter Sørland</cp:lastModifiedBy>
  <cp:revision/>
  <cp:lastPrinted>2025-05-07T12:21:28Z</cp:lastPrinted>
  <dcterms:created xsi:type="dcterms:W3CDTF">2000-06-27T11:17:16Z</dcterms:created>
  <dcterms:modified xsi:type="dcterms:W3CDTF">2025-06-16T12:12:15Z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0x010100F6F2F1FFBCFB6249867EB9A9EF4720DB</vt:lpwstr>
  </property>
  <property fmtid="{D5CDD505-2E9C-101B-9397-08002B2CF9AE}" pid="3" name="MediaServiceImageTags">
    <vt:lpwstr/>
  </property>
  <property fmtid="{D5CDD505-2E9C-101B-9397-08002B2CF9AE}" pid="4" name="MSIP_Label_c57cc846-0bc0-43b9-8353-a5d3a5c07e06_Enabled">
    <vt:lpwstr>true</vt:lpwstr>
  </property>
  <property fmtid="{D5CDD505-2E9C-101B-9397-08002B2CF9AE}" pid="5" name="MSIP_Label_c57cc846-0bc0-43b9-8353-a5d3a5c07e06_SetDate">
    <vt:lpwstr>2025-06-16T12:08:52Z</vt:lpwstr>
  </property>
  <property fmtid="{D5CDD505-2E9C-101B-9397-08002B2CF9AE}" pid="6" name="MSIP_Label_c57cc846-0bc0-43b9-8353-a5d3a5c07e06_Method">
    <vt:lpwstr>Privileged</vt:lpwstr>
  </property>
  <property fmtid="{D5CDD505-2E9C-101B-9397-08002B2CF9AE}" pid="7" name="MSIP_Label_c57cc846-0bc0-43b9-8353-a5d3a5c07e06_Name">
    <vt:lpwstr>c57cc846-0bc0-43b9-8353-a5d3a5c07e06</vt:lpwstr>
  </property>
  <property fmtid="{D5CDD505-2E9C-101B-9397-08002B2CF9AE}" pid="8" name="MSIP_Label_c57cc846-0bc0-43b9-8353-a5d3a5c07e06_SiteId">
    <vt:lpwstr>a9b13882-99a6-4b28-9368-b64c69bf0256</vt:lpwstr>
  </property>
  <property fmtid="{D5CDD505-2E9C-101B-9397-08002B2CF9AE}" pid="9" name="MSIP_Label_c57cc846-0bc0-43b9-8353-a5d3a5c07e06_ActionId">
    <vt:lpwstr>4a3bb8ad-bcd5-4dc1-8ea6-cb1da0414b97</vt:lpwstr>
  </property>
  <property fmtid="{D5CDD505-2E9C-101B-9397-08002B2CF9AE}" pid="10" name="MSIP_Label_c57cc846-0bc0-43b9-8353-a5d3a5c07e06_ContentBits">
    <vt:lpwstr>0</vt:lpwstr>
  </property>
  <property fmtid="{D5CDD505-2E9C-101B-9397-08002B2CF9AE}" pid="11" name="MSIP_Label_c57cc846-0bc0-43b9-8353-a5d3a5c07e06_Tag">
    <vt:lpwstr>10, 0, 1, 1</vt:lpwstr>
  </property>
</Properties>
</file>