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fu.sharepoint.com/sites/Indikatorrapporten/Shared Documents/General/2021/Tabelldel/"/>
    </mc:Choice>
  </mc:AlternateContent>
  <xr:revisionPtr revIDLastSave="791" documentId="8_{A3BC2ABC-3153-4726-A394-A104A5CB5182}" xr6:coauthVersionLast="46" xr6:coauthVersionMax="46" xr10:uidLastSave="{47F96E0D-CC15-4369-A6EC-945E08D35168}"/>
  <bookViews>
    <workbookView xWindow="-120" yWindow="-120" windowWidth="29040" windowHeight="15840" tabRatio="909" activeTab="10" xr2:uid="{00000000-000D-0000-FFFF-FFFF00000000}"/>
  </bookViews>
  <sheets>
    <sheet name="Innhold" sheetId="43" r:id="rId1"/>
    <sheet name="A.2.1" sheetId="20" r:id="rId2"/>
    <sheet name="A.2.2" sheetId="41" r:id="rId3"/>
    <sheet name="A.2.3" sheetId="42" r:id="rId4"/>
    <sheet name="A.2.4" sheetId="35" r:id="rId5"/>
    <sheet name="A.2.5" sheetId="21" r:id="rId6"/>
    <sheet name="A.2.6" sheetId="32" r:id="rId7"/>
    <sheet name="A.2.7" sheetId="22" r:id="rId8"/>
    <sheet name="A.2.8" sheetId="39" r:id="rId9"/>
    <sheet name="A.2.9" sheetId="40" r:id="rId10"/>
    <sheet name="A.2.10" sheetId="15" r:id="rId11"/>
    <sheet name="A.2.11" sheetId="19" r:id="rId12"/>
    <sheet name="A.2.12" sheetId="44" r:id="rId13"/>
    <sheet name="A.2.13" sheetId="45" r:id="rId14"/>
    <sheet name="A.2.14" sheetId="46" r:id="rId15"/>
    <sheet name="A.2.15" sheetId="29" r:id="rId16"/>
  </sheets>
  <definedNames>
    <definedName name="_xlnm.Print_Area" localSheetId="1">'A.2.1'!$A$2:$G$19</definedName>
    <definedName name="_xlnm.Print_Area" localSheetId="10">'A.2.10'!$A$1:$G$17</definedName>
    <definedName name="_xlnm.Print_Area" localSheetId="11">'A.2.11'!$A$1:$E$58</definedName>
    <definedName name="_xlnm.Print_Area" localSheetId="12">'A.2.12'!$A$1:$I$21</definedName>
    <definedName name="_xlnm.Print_Area" localSheetId="13">'A.2.13'!$A$1:$I$19</definedName>
    <definedName name="_xlnm.Print_Area" localSheetId="14">'A.2.14'!$A$1:$I$19</definedName>
    <definedName name="_xlnm.Print_Area" localSheetId="15">'A.2.15'!$A$1:$F$18</definedName>
    <definedName name="_xlnm.Print_Area" localSheetId="2">'A.2.2'!$A$2:$L$25</definedName>
    <definedName name="_xlnm.Print_Area" localSheetId="3">'A.2.3'!$A$2:$L$23</definedName>
    <definedName name="_xlnm.Print_Area" localSheetId="4">'A.2.4'!$A$1:$E$17</definedName>
    <definedName name="_xlnm.Print_Area" localSheetId="5">'A.2.5'!$A$1:$F$17</definedName>
    <definedName name="_xlnm.Print_Area" localSheetId="6">'A.2.6'!$A$1:$H$17</definedName>
    <definedName name="_xlnm.Print_Area" localSheetId="7">'A.2.7'!$A$1:$F$16</definedName>
    <definedName name="_xlnm.Print_Area" localSheetId="8">'A.2.8'!$A$1:$E$15</definedName>
    <definedName name="_xlnm.Print_Area" localSheetId="9">'A.2.9'!$A$1:$E$32</definedName>
    <definedName name="_xlnm.Print_Area" localSheetId="0">Innhold!$A$1:$B$18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29" l="1"/>
  <c r="E13" i="29"/>
  <c r="F11" i="29"/>
  <c r="F10" i="29"/>
  <c r="E55" i="19" l="1"/>
  <c r="D14" i="40" l="1"/>
  <c r="E14" i="40"/>
  <c r="D11" i="40"/>
  <c r="E11" i="40"/>
  <c r="D6" i="40"/>
  <c r="E6" i="40"/>
  <c r="D7" i="22" l="1"/>
  <c r="C10" i="35" l="1"/>
  <c r="L12" i="42"/>
  <c r="K12" i="42"/>
  <c r="J12" i="42"/>
  <c r="I12" i="42"/>
  <c r="H12" i="42"/>
  <c r="G12" i="42"/>
  <c r="F12" i="42"/>
  <c r="E12" i="42"/>
  <c r="D12" i="42"/>
  <c r="C12" i="42"/>
  <c r="C19" i="42" s="1"/>
  <c r="C9" i="42"/>
  <c r="C17" i="41"/>
  <c r="C18" i="41"/>
  <c r="C9" i="41"/>
  <c r="G19" i="41" l="1"/>
  <c r="D19" i="41"/>
  <c r="L10" i="41"/>
  <c r="K10" i="41"/>
  <c r="J10" i="41"/>
  <c r="C19" i="41" l="1"/>
  <c r="B8" i="15" l="1"/>
  <c r="B10" i="15" l="1"/>
  <c r="B11" i="15"/>
  <c r="B9" i="15"/>
  <c r="D10" i="41"/>
  <c r="G12" i="41"/>
  <c r="G11" i="41"/>
  <c r="I10" i="41"/>
  <c r="H10" i="41"/>
  <c r="G10" i="41" s="1"/>
  <c r="F10" i="41"/>
  <c r="E10" i="41"/>
  <c r="C10" i="41" l="1"/>
  <c r="E16" i="42" l="1"/>
  <c r="H16" i="42"/>
  <c r="D9" i="41" l="1"/>
  <c r="G9" i="41"/>
  <c r="B15" i="32" l="1"/>
  <c r="D15" i="20"/>
  <c r="F15" i="20"/>
  <c r="C15" i="20"/>
  <c r="D14" i="21" l="1"/>
  <c r="B26" i="40" l="1"/>
  <c r="B27" i="40"/>
  <c r="B28" i="40"/>
  <c r="B23" i="40" l="1"/>
  <c r="C11" i="40"/>
  <c r="B11" i="40" s="1"/>
  <c r="C6" i="40"/>
  <c r="B6" i="40" s="1"/>
  <c r="B13" i="29"/>
  <c r="F20" i="41"/>
  <c r="I10" i="42"/>
  <c r="H10" i="42"/>
  <c r="D10" i="42"/>
  <c r="D11" i="20"/>
  <c r="D7" i="20"/>
  <c r="B11" i="29"/>
  <c r="E11" i="29" s="1"/>
  <c r="C8" i="29"/>
  <c r="F8" i="29" s="1"/>
  <c r="B8" i="29"/>
  <c r="H16" i="44"/>
  <c r="B12" i="29" s="1"/>
  <c r="I16" i="44"/>
  <c r="C12" i="29" s="1"/>
  <c r="C13" i="15"/>
  <c r="B7" i="40"/>
  <c r="B8" i="40"/>
  <c r="B9" i="40"/>
  <c r="B10" i="40"/>
  <c r="B12" i="40"/>
  <c r="B13" i="40"/>
  <c r="B16" i="40"/>
  <c r="B17" i="40"/>
  <c r="B18" i="40"/>
  <c r="B19" i="40"/>
  <c r="B20" i="40"/>
  <c r="B21" i="40"/>
  <c r="B22" i="40"/>
  <c r="B25" i="40"/>
  <c r="B24" i="40"/>
  <c r="C6" i="22"/>
  <c r="C8" i="19"/>
  <c r="G13" i="42"/>
  <c r="G14" i="41"/>
  <c r="G15" i="42" s="1"/>
  <c r="B8" i="35"/>
  <c r="B12" i="35"/>
  <c r="B7" i="35"/>
  <c r="C13" i="35"/>
  <c r="D15" i="41"/>
  <c r="D16" i="42" s="1"/>
  <c r="E10" i="35"/>
  <c r="E13" i="35" s="1"/>
  <c r="L18" i="41"/>
  <c r="L20" i="41" s="1"/>
  <c r="J18" i="41"/>
  <c r="J20" i="41" s="1"/>
  <c r="K18" i="41"/>
  <c r="K20" i="41" s="1"/>
  <c r="H18" i="41"/>
  <c r="H20" i="41" s="1"/>
  <c r="I18" i="41"/>
  <c r="I20" i="41" s="1"/>
  <c r="D11" i="41"/>
  <c r="D14" i="41"/>
  <c r="D12" i="41"/>
  <c r="G17" i="41"/>
  <c r="D17" i="41"/>
  <c r="D18" i="42" s="1"/>
  <c r="G15" i="41"/>
  <c r="G16" i="42" s="1"/>
  <c r="F7" i="20"/>
  <c r="C11" i="19"/>
  <c r="C12" i="19"/>
  <c r="C13" i="19"/>
  <c r="C15" i="19"/>
  <c r="C17" i="19"/>
  <c r="C18" i="19"/>
  <c r="C19" i="19"/>
  <c r="C20" i="19"/>
  <c r="C21" i="19"/>
  <c r="C22" i="19"/>
  <c r="C23" i="19"/>
  <c r="C24" i="19"/>
  <c r="C25" i="19"/>
  <c r="C27" i="19"/>
  <c r="C29" i="19"/>
  <c r="C30" i="19"/>
  <c r="C32" i="19"/>
  <c r="C34" i="19"/>
  <c r="C35" i="19"/>
  <c r="C36" i="19"/>
  <c r="C38" i="19"/>
  <c r="C40" i="19"/>
  <c r="C41" i="19"/>
  <c r="C42" i="19"/>
  <c r="C43" i="19"/>
  <c r="C44" i="19"/>
  <c r="C45" i="19"/>
  <c r="C47" i="19"/>
  <c r="C49" i="19"/>
  <c r="C50" i="19"/>
  <c r="C51" i="19"/>
  <c r="C52" i="19"/>
  <c r="C54" i="19"/>
  <c r="C10" i="19"/>
  <c r="L15" i="42"/>
  <c r="L13" i="42"/>
  <c r="L11" i="42"/>
  <c r="L10" i="42"/>
  <c r="K15" i="42"/>
  <c r="K13" i="42"/>
  <c r="K11" i="42"/>
  <c r="K10" i="42"/>
  <c r="J15" i="42"/>
  <c r="J13" i="42"/>
  <c r="J11" i="42"/>
  <c r="J10" i="42"/>
  <c r="I15" i="42"/>
  <c r="I13" i="42"/>
  <c r="I11" i="42"/>
  <c r="H15" i="42"/>
  <c r="H13" i="42"/>
  <c r="H11" i="42"/>
  <c r="G11" i="42"/>
  <c r="F11" i="42"/>
  <c r="E15" i="42"/>
  <c r="E13" i="42"/>
  <c r="E11" i="42"/>
  <c r="E10" i="42"/>
  <c r="C14" i="20"/>
  <c r="C13" i="20"/>
  <c r="F11" i="20"/>
  <c r="E11" i="20"/>
  <c r="E15" i="20" s="1"/>
  <c r="C4" i="43"/>
  <c r="F12" i="22"/>
  <c r="E12" i="22"/>
  <c r="D12" i="22"/>
  <c r="H9" i="46"/>
  <c r="I9" i="46"/>
  <c r="H10" i="46"/>
  <c r="I10" i="46"/>
  <c r="H11" i="46"/>
  <c r="I11" i="46"/>
  <c r="H12" i="46"/>
  <c r="I12" i="46"/>
  <c r="H13" i="46"/>
  <c r="I13" i="46"/>
  <c r="I8" i="46"/>
  <c r="H8" i="46"/>
  <c r="F9" i="46"/>
  <c r="G9" i="46"/>
  <c r="F10" i="46"/>
  <c r="G10" i="46"/>
  <c r="F11" i="46"/>
  <c r="G11" i="46"/>
  <c r="F12" i="46"/>
  <c r="G12" i="46"/>
  <c r="F13" i="46"/>
  <c r="G13" i="46"/>
  <c r="G8" i="46"/>
  <c r="F8" i="46"/>
  <c r="E14" i="46"/>
  <c r="D14" i="46"/>
  <c r="B7" i="39"/>
  <c r="B8" i="39"/>
  <c r="B9" i="39"/>
  <c r="B6" i="39"/>
  <c r="D55" i="19"/>
  <c r="I15" i="45"/>
  <c r="H15" i="45"/>
  <c r="F15" i="45"/>
  <c r="D15" i="45"/>
  <c r="C14" i="45"/>
  <c r="C10" i="44"/>
  <c r="C11" i="44"/>
  <c r="C12" i="44"/>
  <c r="C13" i="44"/>
  <c r="C14" i="44"/>
  <c r="C15" i="44"/>
  <c r="B11" i="44"/>
  <c r="B12" i="44"/>
  <c r="B13" i="44"/>
  <c r="B14" i="44"/>
  <c r="B15" i="44"/>
  <c r="B10" i="44"/>
  <c r="G15" i="45"/>
  <c r="E18" i="42"/>
  <c r="F18" i="42"/>
  <c r="H18" i="42"/>
  <c r="I18" i="42"/>
  <c r="J18" i="42"/>
  <c r="K18" i="42"/>
  <c r="L18" i="42"/>
  <c r="B12" i="15"/>
  <c r="B15" i="43"/>
  <c r="G18" i="42"/>
  <c r="C9" i="45"/>
  <c r="C9" i="46" s="1"/>
  <c r="C10" i="45"/>
  <c r="C11" i="45"/>
  <c r="C12" i="45"/>
  <c r="C13" i="45"/>
  <c r="C8" i="45"/>
  <c r="B9" i="45"/>
  <c r="B10" i="45"/>
  <c r="B11" i="45"/>
  <c r="B12" i="45"/>
  <c r="B13" i="45"/>
  <c r="B14" i="45"/>
  <c r="B8" i="45"/>
  <c r="E15" i="45"/>
  <c r="C15" i="45" s="1"/>
  <c r="C17" i="43"/>
  <c r="C16" i="43"/>
  <c r="C15" i="43"/>
  <c r="C10" i="43"/>
  <c r="C9" i="43"/>
  <c r="C8" i="43"/>
  <c r="C7" i="43"/>
  <c r="C6" i="43"/>
  <c r="E14" i="21"/>
  <c r="B17" i="43"/>
  <c r="B16" i="43"/>
  <c r="C18" i="43"/>
  <c r="C14" i="43"/>
  <c r="C13" i="43"/>
  <c r="C12" i="43"/>
  <c r="C11" i="43"/>
  <c r="C5" i="43"/>
  <c r="F15" i="46"/>
  <c r="D13" i="15"/>
  <c r="E13" i="15"/>
  <c r="F13" i="15"/>
  <c r="F16" i="44"/>
  <c r="B9" i="29" s="1"/>
  <c r="G16" i="44"/>
  <c r="C9" i="29" s="1"/>
  <c r="L16" i="42"/>
  <c r="F15" i="42"/>
  <c r="F13" i="42"/>
  <c r="G15" i="32"/>
  <c r="F15" i="32"/>
  <c r="E15" i="32"/>
  <c r="D15" i="32"/>
  <c r="C15" i="32"/>
  <c r="B14" i="32"/>
  <c r="B13" i="32"/>
  <c r="B12" i="32"/>
  <c r="B11" i="32"/>
  <c r="B10" i="32"/>
  <c r="B9" i="32"/>
  <c r="F16" i="42"/>
  <c r="I16" i="42"/>
  <c r="J16" i="42"/>
  <c r="K16" i="42"/>
  <c r="F10" i="42"/>
  <c r="B8" i="21"/>
  <c r="B9" i="21"/>
  <c r="B10" i="21"/>
  <c r="C11" i="46" s="1"/>
  <c r="B11" i="21"/>
  <c r="B12" i="21"/>
  <c r="B7" i="21"/>
  <c r="C8" i="46" s="1"/>
  <c r="F7" i="22"/>
  <c r="E7" i="22"/>
  <c r="B13" i="21"/>
  <c r="C14" i="21"/>
  <c r="D15" i="46" s="1"/>
  <c r="B18" i="43"/>
  <c r="B14" i="43"/>
  <c r="B13" i="43"/>
  <c r="B12" i="43"/>
  <c r="B11" i="43"/>
  <c r="B10" i="43"/>
  <c r="B9" i="43"/>
  <c r="B8" i="43"/>
  <c r="B7" i="43"/>
  <c r="B6" i="43"/>
  <c r="B5" i="43"/>
  <c r="B4" i="43"/>
  <c r="C10" i="22"/>
  <c r="C11" i="22"/>
  <c r="C8" i="22"/>
  <c r="F9" i="22" s="1"/>
  <c r="G13" i="15"/>
  <c r="B13" i="15"/>
  <c r="C9" i="20"/>
  <c r="E7" i="20"/>
  <c r="C10" i="20"/>
  <c r="E8" i="29"/>
  <c r="C13" i="46" l="1"/>
  <c r="B10" i="46"/>
  <c r="B15" i="45"/>
  <c r="H15" i="46"/>
  <c r="B12" i="46"/>
  <c r="B14" i="46"/>
  <c r="C16" i="44"/>
  <c r="C7" i="22"/>
  <c r="D9" i="22"/>
  <c r="C12" i="22"/>
  <c r="F13" i="22" s="1"/>
  <c r="C14" i="41"/>
  <c r="C15" i="42" s="1"/>
  <c r="L9" i="42"/>
  <c r="C12" i="41"/>
  <c r="C13" i="42" s="1"/>
  <c r="H9" i="42"/>
  <c r="G18" i="41"/>
  <c r="G20" i="41" s="1"/>
  <c r="E15" i="46"/>
  <c r="C12" i="46"/>
  <c r="B13" i="46"/>
  <c r="B9" i="46"/>
  <c r="B8" i="46"/>
  <c r="C11" i="20"/>
  <c r="E9" i="42"/>
  <c r="B11" i="46"/>
  <c r="E9" i="29"/>
  <c r="G15" i="46"/>
  <c r="F12" i="29"/>
  <c r="B14" i="21"/>
  <c r="C15" i="46" s="1"/>
  <c r="F9" i="29"/>
  <c r="E9" i="22"/>
  <c r="C9" i="22" s="1"/>
  <c r="I15" i="46"/>
  <c r="C15" i="41"/>
  <c r="C55" i="19"/>
  <c r="K9" i="42"/>
  <c r="D12" i="29"/>
  <c r="C7" i="20"/>
  <c r="C10" i="46"/>
  <c r="C18" i="42"/>
  <c r="C11" i="41"/>
  <c r="C11" i="42" s="1"/>
  <c r="B16" i="44"/>
  <c r="C14" i="46"/>
  <c r="D13" i="42"/>
  <c r="D15" i="42"/>
  <c r="D8" i="29"/>
  <c r="B14" i="29"/>
  <c r="E12" i="29"/>
  <c r="D9" i="29"/>
  <c r="C14" i="29"/>
  <c r="I9" i="42"/>
  <c r="E18" i="41"/>
  <c r="E20" i="41" s="1"/>
  <c r="D11" i="42"/>
  <c r="D9" i="42" s="1"/>
  <c r="F9" i="42"/>
  <c r="J9" i="42"/>
  <c r="G10" i="42"/>
  <c r="G9" i="42" s="1"/>
  <c r="D13" i="22" l="1"/>
  <c r="E13" i="22"/>
  <c r="L19" i="42"/>
  <c r="C16" i="42"/>
  <c r="C20" i="41"/>
  <c r="H19" i="42"/>
  <c r="D18" i="41"/>
  <c r="D20" i="41" s="1"/>
  <c r="K19" i="42"/>
  <c r="E19" i="42"/>
  <c r="F19" i="42"/>
  <c r="D14" i="29"/>
  <c r="D19" i="42"/>
  <c r="B15" i="46"/>
  <c r="G19" i="42"/>
  <c r="I19" i="42"/>
  <c r="E14" i="29"/>
  <c r="F14" i="29"/>
  <c r="J19" i="42"/>
  <c r="C10" i="42"/>
  <c r="B11" i="35"/>
  <c r="B9" i="35"/>
  <c r="D10" i="35"/>
  <c r="D13" i="35" s="1"/>
  <c r="B13" i="35" l="1"/>
  <c r="B10" i="35"/>
  <c r="B15" i="40" l="1"/>
  <c r="C14" i="40"/>
  <c r="B14" i="40" s="1"/>
  <c r="B10" i="29"/>
  <c r="E10" i="29" s="1"/>
</calcChain>
</file>

<file path=xl/sharedStrings.xml><?xml version="1.0" encoding="utf-8"?>
<sst xmlns="http://schemas.openxmlformats.org/spreadsheetml/2006/main" count="526" uniqueCount="250">
  <si>
    <t>Totalt</t>
  </si>
  <si>
    <t>Næringslivet</t>
  </si>
  <si>
    <t>Universitets- og høgskolesektoren</t>
  </si>
  <si>
    <t>Instituttsektoren</t>
  </si>
  <si>
    <t>Sektor for utførelse</t>
  </si>
  <si>
    <t>Tabell A.2.11</t>
  </si>
  <si>
    <t>Kvinner</t>
  </si>
  <si>
    <t>Tabell A.2.12</t>
  </si>
  <si>
    <t>Utdanning</t>
  </si>
  <si>
    <t>Begge sektorer</t>
  </si>
  <si>
    <t>Humanistiske fag i alt</t>
  </si>
  <si>
    <t xml:space="preserve">   Herav:</t>
  </si>
  <si>
    <t xml:space="preserve">   Mag.art.</t>
  </si>
  <si>
    <t>Samfunnsfag i alt</t>
  </si>
  <si>
    <t xml:space="preserve">   Cand.jur.</t>
  </si>
  <si>
    <t xml:space="preserve">   Cand.paed.</t>
  </si>
  <si>
    <t xml:space="preserve">   Cand.polit.</t>
  </si>
  <si>
    <t xml:space="preserve">   Cand.psychol.</t>
  </si>
  <si>
    <t xml:space="preserve">   Cand.sociol.</t>
  </si>
  <si>
    <t xml:space="preserve">   Siviløkonom</t>
  </si>
  <si>
    <t xml:space="preserve">   Mag.scient./Cand.scient og Cand.real </t>
  </si>
  <si>
    <t>Teknologiske fag i alt</t>
  </si>
  <si>
    <t xml:space="preserve">   Sivilarkitekt</t>
  </si>
  <si>
    <t xml:space="preserve">   Sivilingeniør</t>
  </si>
  <si>
    <t>Medisin og helsefag i alt</t>
  </si>
  <si>
    <t xml:space="preserve">   Cand.pharm.</t>
  </si>
  <si>
    <t xml:space="preserve">   Cand.med.</t>
  </si>
  <si>
    <t xml:space="preserve">   Cand.odont.</t>
  </si>
  <si>
    <t xml:space="preserve">   Idrettskandidat</t>
  </si>
  <si>
    <t>Annen utdanning og uspesifisert i alt</t>
  </si>
  <si>
    <t>Tabell A.2.1</t>
  </si>
  <si>
    <t>Utgiftsart</t>
  </si>
  <si>
    <t>Driftsutgifter</t>
  </si>
  <si>
    <t>Kapitalutgifter</t>
  </si>
  <si>
    <t>Tabell A.2.7</t>
  </si>
  <si>
    <t>Tabell A.2.9</t>
  </si>
  <si>
    <t>Grunnforskning</t>
  </si>
  <si>
    <t>Anvendt forskning</t>
  </si>
  <si>
    <t>Utviklingsarbeid</t>
  </si>
  <si>
    <t>Mill. kr</t>
  </si>
  <si>
    <t>Prosent</t>
  </si>
  <si>
    <t>Tabell A.2.15</t>
  </si>
  <si>
    <t>Tabell A.2.2</t>
  </si>
  <si>
    <t>Offentlige kilder</t>
  </si>
  <si>
    <t>Utlandet</t>
  </si>
  <si>
    <t>Oljeselskaper</t>
  </si>
  <si>
    <t>Totalt i Norge</t>
  </si>
  <si>
    <t>Tabell A.2.3</t>
  </si>
  <si>
    <t>Foretakssektor</t>
  </si>
  <si>
    <t>Offentlig sektor</t>
  </si>
  <si>
    <t xml:space="preserve">Totalt </t>
  </si>
  <si>
    <t>Tabell A.2.5</t>
  </si>
  <si>
    <t>Oslo</t>
  </si>
  <si>
    <t>Regioner</t>
  </si>
  <si>
    <t>Østlandet ellers</t>
  </si>
  <si>
    <t>Agder og Rogaland</t>
  </si>
  <si>
    <t>Vestlandet</t>
  </si>
  <si>
    <t>Trøndelag</t>
  </si>
  <si>
    <t>Tabell A.2.4</t>
  </si>
  <si>
    <t>Tabell A.2.6</t>
  </si>
  <si>
    <t>Forskningsråd</t>
  </si>
  <si>
    <t>Tabell A.2.8</t>
  </si>
  <si>
    <t xml:space="preserve">   Cand.oecon.</t>
  </si>
  <si>
    <t>Nord-Norge</t>
  </si>
  <si>
    <t>høgskolesektoren</t>
  </si>
  <si>
    <t xml:space="preserve">Universitets- og </t>
  </si>
  <si>
    <t xml:space="preserve">Universitets- og
</t>
  </si>
  <si>
    <t>Herav:</t>
  </si>
  <si>
    <t>øvrig</t>
  </si>
  <si>
    <t>næringsliv</t>
  </si>
  <si>
    <t xml:space="preserve">Industri og </t>
  </si>
  <si>
    <t>kommuner</t>
  </si>
  <si>
    <t>og off. fond</t>
  </si>
  <si>
    <t>Dep., fylker,</t>
  </si>
  <si>
    <t>kommisjonen</t>
  </si>
  <si>
    <t>Herav: EU-</t>
  </si>
  <si>
    <t>Lønn og sosiale utgifter</t>
  </si>
  <si>
    <t>Andre driftsutgifter</t>
  </si>
  <si>
    <t>Utstyr og instrumenter</t>
  </si>
  <si>
    <t>Bygg og anlegg</t>
  </si>
  <si>
    <t>Mag.art.</t>
  </si>
  <si>
    <t>Cand.philol.</t>
  </si>
  <si>
    <t>Cand.theol.</t>
  </si>
  <si>
    <t>Cand.jur.</t>
  </si>
  <si>
    <t>Cand.oecon.</t>
  </si>
  <si>
    <t>Cand.paed.</t>
  </si>
  <si>
    <t>Cand.polit.</t>
  </si>
  <si>
    <t>Cand.psychol.</t>
  </si>
  <si>
    <t>Cand.sociol.</t>
  </si>
  <si>
    <t>Siviløkonom</t>
  </si>
  <si>
    <t>Fiskerikandidat</t>
  </si>
  <si>
    <t>Sivilarkitekt</t>
  </si>
  <si>
    <t>Sivilingeniør</t>
  </si>
  <si>
    <t>Cand.pharm.</t>
  </si>
  <si>
    <t>Idrettskandidat</t>
  </si>
  <si>
    <t>Matematiske og naturvitenskapelige fag i alt</t>
  </si>
  <si>
    <t xml:space="preserve"> </t>
  </si>
  <si>
    <t>Landbruks-, fiskerifag og veterinærmedisin i alt</t>
  </si>
  <si>
    <t>Informasjons- og kommunikasjonsteknologi (IKT)</t>
  </si>
  <si>
    <t>Bioteknologi</t>
  </si>
  <si>
    <t>Nye materialer</t>
  </si>
  <si>
    <t>Cand.agric.</t>
  </si>
  <si>
    <t>Mag.scient., Cand.scient. og Cand.real.</t>
  </si>
  <si>
    <r>
      <t>Tematisk område</t>
    </r>
    <r>
      <rPr>
        <vertAlign val="superscript"/>
        <sz val="11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</si>
  <si>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Tematiske områder kan overlappe og kan derfor ikke summeres per sektor.</t>
    </r>
  </si>
  <si>
    <t>Nanoteknologi</t>
  </si>
  <si>
    <t>Velferd</t>
  </si>
  <si>
    <t>Annen energi</t>
  </si>
  <si>
    <t>Fornybar energi</t>
  </si>
  <si>
    <t>personale</t>
  </si>
  <si>
    <t>Forskere/faglig personale</t>
  </si>
  <si>
    <r>
      <t>Næringslivet</t>
    </r>
    <r>
      <rPr>
        <vertAlign val="superscript"/>
        <sz val="10"/>
        <rFont val="Arial"/>
        <family val="2"/>
      </rPr>
      <t>1</t>
    </r>
  </si>
  <si>
    <t>Totale FoU-årsverk og FoU-årsverk utført av forskere/faglig personale etter sektor for utførelse</t>
  </si>
  <si>
    <r>
      <t>1</t>
    </r>
    <r>
      <rPr>
        <sz val="8"/>
        <rFont val="Arial"/>
        <family val="2"/>
      </rPr>
      <t xml:space="preserve"> For næringslivet regnes FoU-årsverk utført av personale med høyere utdanning som forskere/faglig personale, mens annet FoU-personale utgjør teknisk/administrativt personale.</t>
    </r>
  </si>
  <si>
    <t>Herav: Næringslivsrettede inst.</t>
  </si>
  <si>
    <t>Nummer</t>
  </si>
  <si>
    <t>Tittel</t>
  </si>
  <si>
    <t>Merknad</t>
  </si>
  <si>
    <t>A.2.1</t>
  </si>
  <si>
    <t>A.2.2</t>
  </si>
  <si>
    <t>A.2.3</t>
  </si>
  <si>
    <t>A.2.4</t>
  </si>
  <si>
    <t>A.2.5</t>
  </si>
  <si>
    <t>A.2.6</t>
  </si>
  <si>
    <t>A.2.7</t>
  </si>
  <si>
    <t>A.2.8</t>
  </si>
  <si>
    <t>A.2.9</t>
  </si>
  <si>
    <t>A.2.11</t>
  </si>
  <si>
    <t>A.2.12</t>
  </si>
  <si>
    <t>A.2.13</t>
  </si>
  <si>
    <t>A.2.15</t>
  </si>
  <si>
    <t>Finansieringskilde</t>
  </si>
  <si>
    <t>Kunnskapsdepartementet</t>
  </si>
  <si>
    <t>Helse- og omsorgsdepartementet</t>
  </si>
  <si>
    <t>Sum departementer</t>
  </si>
  <si>
    <t>Norges forskningsråd</t>
  </si>
  <si>
    <t>Fylker og kommuner</t>
  </si>
  <si>
    <t>Fagområde</t>
  </si>
  <si>
    <t>Humaniora</t>
  </si>
  <si>
    <t>Samfunnsvitenskap</t>
  </si>
  <si>
    <t>Matematikk og naturvitenskap</t>
  </si>
  <si>
    <t>Teknologi</t>
  </si>
  <si>
    <t>Medisin og helsefag</t>
  </si>
  <si>
    <t>Landbruks- og fiskerifag og veterinærmedisin</t>
  </si>
  <si>
    <t>Uspesifisert</t>
  </si>
  <si>
    <t>Andre kilder</t>
  </si>
  <si>
    <t xml:space="preserve">Departementer, </t>
  </si>
  <si>
    <t>fylker, kommuner</t>
  </si>
  <si>
    <t>mv.</t>
  </si>
  <si>
    <t>Universitet- og høgskolesektoren</t>
  </si>
  <si>
    <t>Utførte FoU-årsverk</t>
  </si>
  <si>
    <t>Driftsutgifter per FoU-årsverk</t>
  </si>
  <si>
    <t>Herav: næringsrettede institutter</t>
  </si>
  <si>
    <t>Tabell A.2.14</t>
  </si>
  <si>
    <t>A.2.14</t>
  </si>
  <si>
    <t>..</t>
  </si>
  <si>
    <t>Herav: Offentlig rettede institutter</t>
  </si>
  <si>
    <t>Marin</t>
  </si>
  <si>
    <t>Maritim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</si>
  <si>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-håndtering</t>
    </r>
  </si>
  <si>
    <r>
      <t>Cand.med.</t>
    </r>
    <r>
      <rPr>
        <vertAlign val="superscript"/>
        <sz val="10"/>
        <rFont val="Arial"/>
        <family val="2"/>
      </rPr>
      <t>1</t>
    </r>
  </si>
  <si>
    <r>
      <t>Cand.odont.</t>
    </r>
    <r>
      <rPr>
        <vertAlign val="superscript"/>
        <sz val="10"/>
        <rFont val="Arial"/>
        <family val="2"/>
      </rPr>
      <t>1</t>
    </r>
  </si>
  <si>
    <r>
      <t>Mastergrad</t>
    </r>
    <r>
      <rPr>
        <vertAlign val="superscript"/>
        <sz val="10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</si>
  <si>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Inkluderer utenlandske embetseksamener.</t>
    </r>
  </si>
  <si>
    <t>Forskere/faglig</t>
  </si>
  <si>
    <r>
      <t>1</t>
    </r>
    <r>
      <rPr>
        <sz val="8"/>
        <rFont val="Arial"/>
        <family val="2"/>
      </rPr>
      <t xml:space="preserve"> Prioriterte teknologiområder kan overlappe og kan derfor ikke summeres per sektor.</t>
    </r>
  </si>
  <si>
    <r>
      <t>Prioriterte teknologiområder</t>
    </r>
    <r>
      <rPr>
        <vertAlign val="superscript"/>
        <sz val="11"/>
        <rFont val="Arial"/>
        <family val="2"/>
      </rPr>
      <t>1</t>
    </r>
  </si>
  <si>
    <t>Driftsutgifter per FoU-årsverk utført av forskere/faglig personale</t>
  </si>
  <si>
    <r>
      <t>Næringslivet</t>
    </r>
    <r>
      <rPr>
        <vertAlign val="superscript"/>
        <sz val="11"/>
        <rFont val="Arial"/>
        <family val="2"/>
      </rPr>
      <t>1</t>
    </r>
  </si>
  <si>
    <r>
      <t>personale</t>
    </r>
    <r>
      <rPr>
        <vertAlign val="superscript"/>
        <sz val="11"/>
        <rFont val="Arial"/>
        <family val="2"/>
      </rPr>
      <t>2</t>
    </r>
  </si>
  <si>
    <r>
      <t>2</t>
    </r>
    <r>
      <rPr>
        <sz val="8"/>
        <rFont val="Arial"/>
        <family val="2"/>
      </rPr>
      <t xml:space="preserve"> For næringslivet regnes FoU-årsverk utført av personale med høyere utdanning som forskere/faglig personale, mens annet FoU-personale utgjør teknisk/administrativt personale.</t>
    </r>
  </si>
  <si>
    <t>Tabell A.2.10</t>
  </si>
  <si>
    <t>Tabell A.2.13</t>
  </si>
  <si>
    <t>A.2.10</t>
  </si>
  <si>
    <t xml:space="preserve"> Næringslivrettede institutter</t>
  </si>
  <si>
    <r>
      <t>Totale FoU-årsverk og FoU-årsverk utført av forskere/faglig personale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, samt driftsutgifter per FoU-årsverk, etter sektor </t>
    </r>
  </si>
  <si>
    <t xml:space="preserve"> offentlig rettede institutter</t>
  </si>
  <si>
    <t>Teknisk/ administrativt personale</t>
  </si>
  <si>
    <t>Annet
FoU-
personale</t>
  </si>
  <si>
    <t xml:space="preserve">          Øvrige helseforetak og private,</t>
  </si>
  <si>
    <t xml:space="preserve">          Offentlig rettede inst.</t>
  </si>
  <si>
    <t>Herav: Helseforetak med universitetssykehusfunksjon</t>
  </si>
  <si>
    <t xml:space="preserve">          sykehusfunksjon</t>
  </si>
  <si>
    <t>Herav: Helseforetak med universitets-</t>
  </si>
  <si>
    <t xml:space="preserve">          ideelle sykehus.</t>
  </si>
  <si>
    <t xml:space="preserve">  Herav: Øvrige helseforetak og private, ideelle sykehus</t>
  </si>
  <si>
    <t xml:space="preserve">  Herav: Helseforetak med universitetssykehusfunksjon</t>
  </si>
  <si>
    <t>Energi</t>
  </si>
  <si>
    <t>Petroleum</t>
  </si>
  <si>
    <t>Miljø</t>
  </si>
  <si>
    <t>Miljøteknologi</t>
  </si>
  <si>
    <t>Klima</t>
  </si>
  <si>
    <t>Klimateknologi og annen utslippsreduksjon</t>
  </si>
  <si>
    <t>Klima og klimatilpasninger</t>
  </si>
  <si>
    <t>Landbruk</t>
  </si>
  <si>
    <t>² Doktorgrad inkluderer her også lisensiatgrader og personer uteksaminert fra Program for kunstnerisk utviklingsarbeid</t>
  </si>
  <si>
    <t>Med doktorgrad²</t>
  </si>
  <si>
    <t>Innhold</t>
  </si>
  <si>
    <t>Øvrige departementer, statlige etater og uspesifisert</t>
  </si>
  <si>
    <t>Landbasert miljø og samfunn</t>
  </si>
  <si>
    <t>Havbruk</t>
  </si>
  <si>
    <t>Fiskeri</t>
  </si>
  <si>
    <r>
      <t>Cand.vet.med.</t>
    </r>
    <r>
      <rPr>
        <vertAlign val="superscript"/>
        <sz val="10"/>
        <rFont val="Arial"/>
        <family val="2"/>
      </rPr>
      <t>1</t>
    </r>
  </si>
  <si>
    <t>Helse og omsorg</t>
  </si>
  <si>
    <r>
      <t>Næringslivet</t>
    </r>
    <r>
      <rPr>
        <sz val="11"/>
        <rFont val="Calibri"/>
        <family val="2"/>
      </rPr>
      <t>²</t>
    </r>
  </si>
  <si>
    <r>
      <rPr>
        <sz val="8"/>
        <rFont val="Calibri"/>
        <family val="2"/>
      </rPr>
      <t>²</t>
    </r>
    <r>
      <rPr>
        <sz val="8"/>
        <rFont val="Arial"/>
        <family val="2"/>
      </rPr>
      <t xml:space="preserve"> Foretak med 10+ sysselsatte.</t>
    </r>
  </si>
  <si>
    <t>Energieffektivisering og -omlegging</t>
  </si>
  <si>
    <t>Offentlig sektor for øvrig</t>
  </si>
  <si>
    <t>Utviklingsforskning</t>
  </si>
  <si>
    <t>Reiseliv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</si>
  <si>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Foretak med 10+ sysselsatte. </t>
    </r>
  </si>
  <si>
    <r>
      <t>Andre kilder</t>
    </r>
    <r>
      <rPr>
        <vertAlign val="superscript"/>
        <sz val="11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</si>
  <si>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Omfatter private fond, gaver, egne inntekter og SkatteFUNN i næringslivet.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</si>
  <si>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Omfatter offentlig og privat finansiering av FoU i utlandet, inkl. Norges kontingenter til internasjonale organisasjoner (EU) og næringslivets kjøp av FoU i utlandet. </t>
    </r>
  </si>
  <si>
    <r>
      <t>Herav: Næringslivet</t>
    </r>
    <r>
      <rPr>
        <vertAlign val="superscript"/>
        <sz val="10"/>
        <rFont val="Arial"/>
        <family val="2"/>
      </rPr>
      <t>1</t>
    </r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</si>
  <si>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Foretak med 10+ sysselsatte. I næringslivets spørreskjema spørres det etter finansiering fra Norges forskningsråd og samlet finansiering fra «Departement, direktorat, fylke, kommune eller andre».</t>
    </r>
  </si>
  <si>
    <r>
      <t>1</t>
    </r>
    <r>
      <rPr>
        <sz val="8"/>
        <rFont val="Arial"/>
        <family val="2"/>
      </rPr>
      <t xml:space="preserve"> Foretak med 10+ sysselsatte. For næringslivet regnes FoU-personale med høyere utdanning som forskere/faglig personale, mens annet FoU-personale utgjør teknisk/administrativt personale.</t>
    </r>
  </si>
  <si>
    <r>
      <t>1</t>
    </r>
    <r>
      <rPr>
        <sz val="8"/>
        <rFont val="Arial"/>
        <family val="2"/>
      </rPr>
      <t xml:space="preserve"> Foretak med 10+ sysselsatte. For næringslivet vil totalverdiene avvike noe fra summene av fylker. Dette skyldes at det ved regionalisering beregnes nye vekter for den delen av </t>
    </r>
  </si>
  <si>
    <t>datamaterialet som trekkes ut som et sannsynlighetsutvalg.</t>
  </si>
  <si>
    <r>
      <t xml:space="preserve">2 </t>
    </r>
    <r>
      <rPr>
        <sz val="8"/>
        <rFont val="Arial"/>
        <family val="2"/>
      </rPr>
      <t>For næringslivet regnes FoU-årsverk utført av personale med høyere utdanning som forskere/faglig personale, mens annet FoU-personale utgjør teknisk/administrativt personale.</t>
    </r>
  </si>
  <si>
    <r>
      <t>Forskere/faglig personale</t>
    </r>
    <r>
      <rPr>
        <vertAlign val="superscript"/>
        <sz val="11"/>
        <rFont val="Arial"/>
        <family val="2"/>
      </rPr>
      <t>2</t>
    </r>
  </si>
  <si>
    <r>
      <t>2</t>
    </r>
    <r>
      <rPr>
        <sz val="8"/>
        <rFont val="Arial"/>
        <family val="2"/>
      </rPr>
      <t xml:space="preserve"> For næringslivet skilles det på utdanning. FoU-personale med høyere utdanning regnes som forskere/faglig personale, mens annet FoU-personale utgjør teknisk/administrativt personale.</t>
    </r>
  </si>
  <si>
    <r>
      <t>Næringslivet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</si>
  <si>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Foretak med 10+ sysselsatte. </t>
    </r>
  </si>
  <si>
    <t>Sist oppdatert 23.02.2021</t>
  </si>
  <si>
    <t>Totale FoU-utgifter etter sektor for utførelse og utgiftsart i 2019. Mill. kr.</t>
  </si>
  <si>
    <t>Driftsutgifter til FoU etter sektor for utførelse og fagområde i 2019. Mill. kr.</t>
  </si>
  <si>
    <t xml:space="preserve">Driftsutgifter til FoU i instituttsektoren og universitets- og høgskolesektoren etter finansieringskilde og fagområde i 2019. Mill. kr. </t>
  </si>
  <si>
    <t>Totale FoU-utgifter etter finansieringskilde og sektor for utførelse inkludert utlandet i 2019. Mill. kr.</t>
  </si>
  <si>
    <t xml:space="preserve">          Herav: Øvrige helseforetak og</t>
  </si>
  <si>
    <t xml:space="preserve">          private, ideelle sykehus</t>
  </si>
  <si>
    <t>Sist oppdatert 04.03.2021</t>
  </si>
  <si>
    <t>A.2 FoU-statistikk 2019. Alle sektorer.</t>
  </si>
  <si>
    <t>Driftsutgifter til FoU etter aktivitetstype og sektor for utførelse i 2019. Mill. kr og prosentfordeling.</t>
  </si>
  <si>
    <t>Totalt antall personer som deltok i FoU i Norge etter sektor for utførelse i 2019.</t>
  </si>
  <si>
    <t xml:space="preserve">og region i 2019. </t>
  </si>
  <si>
    <t>Driftsutgifter til FoU etter tematisk område og sektor for utførelse i 2019. Mill. kr.</t>
  </si>
  <si>
    <t>Driftsutgifter til FoU etter teknologiområde og sektor for utførelse i 2019. Mill. kr.</t>
  </si>
  <si>
    <r>
      <t>Utlandet</t>
    </r>
    <r>
      <rPr>
        <vertAlign val="superscript"/>
        <sz val="10"/>
        <rFont val="Arial"/>
        <family val="2"/>
      </rPr>
      <t>3</t>
    </r>
  </si>
  <si>
    <t>Sist oppdatert 26.03.2021</t>
  </si>
  <si>
    <t>Totale FoU-utgifter etter finansieringskilde og sektor for utførelse i 2019 (OECDs sektorinndeling). Mill. kr.</t>
  </si>
  <si>
    <t>Totale offentlige utgifter til FoU etter sektor for utførelse og finansieringskilde i 2019. Mill. kr.</t>
  </si>
  <si>
    <t>Forskere/faglig FoU-personale i instituttsektoren og universitets- og høgskolesektoren per 1. oktober etter utdanning på hovedfags-/masternivå i 2019.</t>
  </si>
  <si>
    <t>FoU-årsverk etter sektor for utførelse og fagområde i 2019.</t>
  </si>
  <si>
    <t>Driftsutgifter per FoU-årsverk etter sektor for utførelse og fagområde i 2019. I 1 000 kr avrundet til nærmeste 10.</t>
  </si>
  <si>
    <t>Sist oppdatert 29.03.2021</t>
  </si>
  <si>
    <t>for utførelse i 2019.</t>
  </si>
  <si>
    <t>Kilde: SSB og NIFU, FoU-statistikk</t>
  </si>
  <si>
    <t>Kilde: NIFU, Forskerpersonalregisteret og FoU-statistikk</t>
  </si>
  <si>
    <t>Sist oppdatert 15.04.2021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</si>
</sst>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#,##0.0"/>
    <numFmt numFmtId="167" formatCode="#,##0.0;\-#,##0.0;\-"/>
    <numFmt numFmtId="168" formatCode="_ * #,##0.0_ ;_ * \-#,##0.0_ ;_ * &quot;-&quot;??_ ;_ @_ "/>
    <numFmt numFmtId="169" formatCode="#,##0;\-#,##0;\-"/>
    <numFmt numFmtId="170" formatCode="General_)"/>
  </numFmts>
  <fonts count="9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vertAlign val="superscript"/>
      <sz val="11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10"/>
      <name val="Arial"/>
      <family val="2"/>
    </font>
    <font>
      <sz val="8"/>
      <color indexed="10"/>
      <name val="Arial"/>
      <family val="2"/>
    </font>
    <font>
      <i/>
      <sz val="8"/>
      <color indexed="10"/>
      <name val="Arial"/>
      <family val="2"/>
    </font>
    <font>
      <i/>
      <sz val="9"/>
      <name val="Arial"/>
      <family val="2"/>
    </font>
    <font>
      <b/>
      <vertAlign val="superscript"/>
      <sz val="8"/>
      <name val="Arial"/>
      <family val="2"/>
    </font>
    <font>
      <vertAlign val="superscript"/>
      <sz val="10"/>
      <name val="Arial"/>
      <family val="2"/>
    </font>
    <font>
      <sz val="8"/>
      <name val="Helvetica"/>
      <family val="2"/>
    </font>
    <font>
      <sz val="8"/>
      <color rgb="FF92D050"/>
      <name val="Arial"/>
      <family val="2"/>
    </font>
    <font>
      <vertAlign val="subscript"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</font>
    <font>
      <i/>
      <sz val="10"/>
      <name val="Arial"/>
      <family val="2"/>
    </font>
    <font>
      <b/>
      <sz val="12"/>
      <color indexed="12"/>
      <name val="Calibri"/>
      <family val="2"/>
    </font>
    <font>
      <sz val="11"/>
      <color rgb="FF1F497D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3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sz val="10"/>
      <name val="Helvetica"/>
    </font>
    <font>
      <sz val="10"/>
      <name val="MS Sans Serif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Helvetica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000000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thin">
        <color indexed="1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rgb="FFFF0000"/>
      </bottom>
      <diagonal/>
    </border>
    <border>
      <left style="thin">
        <color indexed="10"/>
      </left>
      <right/>
      <top style="thin">
        <color indexed="10"/>
      </top>
      <bottom style="thin">
        <color rgb="FFFF000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10"/>
      </top>
      <bottom style="thin">
        <color rgb="FFFF0000"/>
      </bottom>
      <diagonal/>
    </border>
    <border>
      <left/>
      <right style="thin">
        <color indexed="10"/>
      </right>
      <top style="thin">
        <color indexed="10"/>
      </top>
      <bottom style="thin">
        <color rgb="FFFF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64">
    <xf numFmtId="0" fontId="0" fillId="3" borderId="0"/>
    <xf numFmtId="0" fontId="14" fillId="0" borderId="0"/>
    <xf numFmtId="0" fontId="15" fillId="0" borderId="0">
      <alignment horizontal="left"/>
    </xf>
    <xf numFmtId="0" fontId="21" fillId="0" borderId="1">
      <alignment horizontal="right" vertical="center"/>
    </xf>
    <xf numFmtId="0" fontId="16" fillId="0" borderId="2">
      <alignment vertical="center"/>
    </xf>
    <xf numFmtId="1" fontId="20" fillId="0" borderId="2"/>
    <xf numFmtId="0" fontId="17" fillId="0" borderId="0"/>
    <xf numFmtId="0" fontId="19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44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5" borderId="0" applyNumberFormat="0" applyBorder="0" applyAlignment="0" applyProtection="0"/>
    <xf numFmtId="0" fontId="46" fillId="6" borderId="0" applyNumberFormat="0" applyBorder="0" applyAlignment="0" applyProtection="0"/>
    <xf numFmtId="0" fontId="47" fillId="7" borderId="0" applyNumberFormat="0" applyBorder="0" applyAlignment="0" applyProtection="0"/>
    <xf numFmtId="0" fontId="48" fillId="8" borderId="30" applyNumberFormat="0" applyAlignment="0" applyProtection="0"/>
    <xf numFmtId="0" fontId="49" fillId="9" borderId="31" applyNumberFormat="0" applyAlignment="0" applyProtection="0"/>
    <xf numFmtId="0" fontId="50" fillId="9" borderId="30" applyNumberFormat="0" applyAlignment="0" applyProtection="0"/>
    <xf numFmtId="0" fontId="51" fillId="0" borderId="32" applyNumberFormat="0" applyFill="0" applyAlignment="0" applyProtection="0"/>
    <xf numFmtId="0" fontId="52" fillId="10" borderId="33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4" applyNumberFormat="0" applyFill="0" applyAlignment="0" applyProtection="0"/>
    <xf numFmtId="0" fontId="5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56" fillId="34" borderId="0" applyNumberFormat="0" applyBorder="0" applyAlignment="0" applyProtection="0"/>
    <xf numFmtId="0" fontId="13" fillId="0" borderId="2">
      <alignment vertical="center"/>
    </xf>
    <xf numFmtId="0" fontId="13" fillId="0" borderId="2">
      <alignment vertical="center"/>
    </xf>
    <xf numFmtId="0" fontId="10" fillId="0" borderId="0"/>
    <xf numFmtId="0" fontId="59" fillId="0" borderId="0" applyNumberFormat="0" applyFill="0" applyBorder="0" applyAlignment="0" applyProtection="0"/>
    <xf numFmtId="0" fontId="45" fillId="5" borderId="0" applyNumberFormat="0" applyBorder="0" applyAlignment="0" applyProtection="0"/>
    <xf numFmtId="0" fontId="46" fillId="6" borderId="0" applyNumberFormat="0" applyBorder="0" applyAlignment="0" applyProtection="0"/>
    <xf numFmtId="0" fontId="60" fillId="7" borderId="0" applyNumberFormat="0" applyBorder="0" applyAlignment="0" applyProtection="0"/>
    <xf numFmtId="0" fontId="10" fillId="36" borderId="43" applyNumberFormat="0" applyFont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9" fillId="0" borderId="0"/>
    <xf numFmtId="0" fontId="9" fillId="36" borderId="43" applyNumberFormat="0" applyFont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8" fillId="0" borderId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43" applyNumberFormat="0" applyFont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62" fillId="3" borderId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65" fillId="39" borderId="0" applyNumberFormat="0" applyBorder="0" applyAlignment="0" applyProtection="0"/>
    <xf numFmtId="0" fontId="65" fillId="38" borderId="0" applyNumberFormat="0" applyBorder="0" applyAlignment="0" applyProtection="0"/>
    <xf numFmtId="0" fontId="65" fillId="37" borderId="0" applyNumberFormat="0" applyBorder="0" applyAlignment="0" applyProtection="0"/>
    <xf numFmtId="164" fontId="13" fillId="0" borderId="0" applyFont="0" applyFill="0" applyBorder="0" applyAlignment="0" applyProtection="0"/>
    <xf numFmtId="0" fontId="47" fillId="7" borderId="0" applyNumberFormat="0" applyBorder="0" applyAlignment="0" applyProtection="0"/>
    <xf numFmtId="0" fontId="65" fillId="42" borderId="0" applyNumberFormat="0" applyBorder="0" applyAlignment="0" applyProtection="0"/>
    <xf numFmtId="0" fontId="63" fillId="0" borderId="0"/>
    <xf numFmtId="0" fontId="65" fillId="40" borderId="0" applyNumberFormat="0" applyBorder="0" applyAlignment="0" applyProtection="0"/>
    <xf numFmtId="0" fontId="65" fillId="41" borderId="0" applyNumberFormat="0" applyBorder="0" applyAlignment="0" applyProtection="0"/>
    <xf numFmtId="0" fontId="65" fillId="40" borderId="0" applyNumberFormat="0" applyBorder="0" applyAlignment="0" applyProtection="0"/>
    <xf numFmtId="0" fontId="65" fillId="44" borderId="0" applyNumberFormat="0" applyBorder="0" applyAlignment="0" applyProtection="0"/>
    <xf numFmtId="0" fontId="64" fillId="0" borderId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56" fillId="14" borderId="0" applyNumberFormat="0" applyBorder="0" applyAlignment="0" applyProtection="0"/>
    <xf numFmtId="0" fontId="66" fillId="53" borderId="0" applyNumberFormat="0" applyBorder="0" applyAlignment="0" applyProtection="0"/>
    <xf numFmtId="0" fontId="66" fillId="45" borderId="0" applyNumberFormat="0" applyBorder="0" applyAlignment="0" applyProtection="0"/>
    <xf numFmtId="0" fontId="56" fillId="18" borderId="0" applyNumberFormat="0" applyBorder="0" applyAlignment="0" applyProtection="0"/>
    <xf numFmtId="0" fontId="66" fillId="52" borderId="0" applyNumberFormat="0" applyBorder="0" applyAlignment="0" applyProtection="0"/>
    <xf numFmtId="0" fontId="66" fillId="44" borderId="0" applyNumberFormat="0" applyBorder="0" applyAlignment="0" applyProtection="0"/>
    <xf numFmtId="0" fontId="56" fillId="22" borderId="0" applyNumberFormat="0" applyBorder="0" applyAlignment="0" applyProtection="0"/>
    <xf numFmtId="0" fontId="66" fillId="51" borderId="0" applyNumberFormat="0" applyBorder="0" applyAlignment="0" applyProtection="0"/>
    <xf numFmtId="0" fontId="66" fillId="47" borderId="0" applyNumberFormat="0" applyBorder="0" applyAlignment="0" applyProtection="0"/>
    <xf numFmtId="0" fontId="56" fillId="26" borderId="0" applyNumberFormat="0" applyBorder="0" applyAlignment="0" applyProtection="0"/>
    <xf numFmtId="0" fontId="66" fillId="50" borderId="0" applyNumberFormat="0" applyBorder="0" applyAlignment="0" applyProtection="0"/>
    <xf numFmtId="0" fontId="65" fillId="46" borderId="0" applyNumberFormat="0" applyBorder="0" applyAlignment="0" applyProtection="0"/>
    <xf numFmtId="0" fontId="56" fillId="30" borderId="0" applyNumberFormat="0" applyBorder="0" applyAlignment="0" applyProtection="0"/>
    <xf numFmtId="0" fontId="66" fillId="49" borderId="0" applyNumberFormat="0" applyBorder="0" applyAlignment="0" applyProtection="0"/>
    <xf numFmtId="0" fontId="65" fillId="43" borderId="0" applyNumberFormat="0" applyBorder="0" applyAlignment="0" applyProtection="0"/>
    <xf numFmtId="0" fontId="56" fillId="34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0" borderId="0"/>
    <xf numFmtId="0" fontId="65" fillId="43" borderId="0" applyNumberFormat="0" applyBorder="0" applyAlignment="0" applyProtection="0"/>
    <xf numFmtId="0" fontId="65" fillId="45" borderId="0" applyNumberFormat="0" applyBorder="0" applyAlignment="0" applyProtection="0"/>
    <xf numFmtId="0" fontId="8" fillId="36" borderId="43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0" borderId="0"/>
    <xf numFmtId="0" fontId="8" fillId="36" borderId="43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66" fillId="49" borderId="0" applyNumberFormat="0" applyBorder="0" applyAlignment="0" applyProtection="0"/>
    <xf numFmtId="0" fontId="66" fillId="54" borderId="0" applyNumberFormat="0" applyBorder="0" applyAlignment="0" applyProtection="0"/>
    <xf numFmtId="0" fontId="67" fillId="38" borderId="0" applyNumberFormat="0" applyBorder="0" applyAlignment="0" applyProtection="0"/>
    <xf numFmtId="0" fontId="68" fillId="55" borderId="44" applyNumberFormat="0" applyAlignment="0" applyProtection="0"/>
    <xf numFmtId="0" fontId="69" fillId="56" borderId="45" applyNumberFormat="0" applyAlignment="0" applyProtection="0"/>
    <xf numFmtId="0" fontId="70" fillId="0" borderId="0" applyNumberFormat="0" applyFill="0" applyBorder="0" applyAlignment="0" applyProtection="0"/>
    <xf numFmtId="0" fontId="71" fillId="39" borderId="0" applyNumberFormat="0" applyBorder="0" applyAlignment="0" applyProtection="0"/>
    <xf numFmtId="0" fontId="72" fillId="0" borderId="46" applyNumberFormat="0" applyFill="0" applyAlignment="0" applyProtection="0"/>
    <xf numFmtId="0" fontId="73" fillId="0" borderId="47" applyNumberFormat="0" applyFill="0" applyAlignment="0" applyProtection="0"/>
    <xf numFmtId="0" fontId="74" fillId="0" borderId="48" applyNumberFormat="0" applyFill="0" applyAlignment="0" applyProtection="0"/>
    <xf numFmtId="0" fontId="74" fillId="0" borderId="0" applyNumberFormat="0" applyFill="0" applyBorder="0" applyAlignment="0" applyProtection="0"/>
    <xf numFmtId="0" fontId="75" fillId="42" borderId="44" applyNumberFormat="0" applyAlignment="0" applyProtection="0"/>
    <xf numFmtId="0" fontId="76" fillId="0" borderId="49" applyNumberFormat="0" applyFill="0" applyAlignment="0" applyProtection="0"/>
    <xf numFmtId="0" fontId="77" fillId="57" borderId="0" applyNumberFormat="0" applyBorder="0" applyAlignment="0" applyProtection="0"/>
    <xf numFmtId="0" fontId="13" fillId="58" borderId="50" applyNumberFormat="0" applyFont="0" applyAlignment="0" applyProtection="0"/>
    <xf numFmtId="0" fontId="78" fillId="55" borderId="51" applyNumberFormat="0" applyAlignment="0" applyProtection="0"/>
    <xf numFmtId="0" fontId="13" fillId="0" borderId="0"/>
    <xf numFmtId="0" fontId="79" fillId="0" borderId="0" applyNumberFormat="0" applyFill="0" applyBorder="0" applyAlignment="0" applyProtection="0"/>
    <xf numFmtId="0" fontId="80" fillId="0" borderId="52" applyNumberFormat="0" applyFill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43" applyNumberFormat="0" applyFont="0" applyAlignment="0" applyProtection="0"/>
    <xf numFmtId="0" fontId="8" fillId="36" borderId="43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43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13" fillId="0" borderId="0"/>
    <xf numFmtId="0" fontId="13" fillId="3" borderId="0"/>
    <xf numFmtId="0" fontId="8" fillId="29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33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2" borderId="0" applyNumberFormat="0" applyBorder="0" applyAlignment="0" applyProtection="0"/>
    <xf numFmtId="0" fontId="8" fillId="17" borderId="0" applyNumberFormat="0" applyBorder="0" applyAlignment="0" applyProtection="0"/>
    <xf numFmtId="0" fontId="8" fillId="33" borderId="0" applyNumberFormat="0" applyBorder="0" applyAlignment="0" applyProtection="0"/>
    <xf numFmtId="0" fontId="8" fillId="24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20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16" borderId="0" applyNumberFormat="0" applyBorder="0" applyAlignment="0" applyProtection="0"/>
    <xf numFmtId="0" fontId="8" fillId="2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24" borderId="0" applyNumberFormat="0" applyBorder="0" applyAlignment="0" applyProtection="0"/>
    <xf numFmtId="0" fontId="8" fillId="20" borderId="0" applyNumberFormat="0" applyBorder="0" applyAlignment="0" applyProtection="0"/>
    <xf numFmtId="0" fontId="8" fillId="33" borderId="0" applyNumberFormat="0" applyBorder="0" applyAlignment="0" applyProtection="0"/>
    <xf numFmtId="0" fontId="8" fillId="28" borderId="0" applyNumberFormat="0" applyBorder="0" applyAlignment="0" applyProtection="0"/>
    <xf numFmtId="0" fontId="8" fillId="24" borderId="0" applyNumberFormat="0" applyBorder="0" applyAlignment="0" applyProtection="0"/>
    <xf numFmtId="0" fontId="8" fillId="32" borderId="0" applyNumberFormat="0" applyBorder="0" applyAlignment="0" applyProtection="0"/>
    <xf numFmtId="0" fontId="8" fillId="28" borderId="0" applyNumberFormat="0" applyBorder="0" applyAlignment="0" applyProtection="0"/>
    <xf numFmtId="0" fontId="8" fillId="13" borderId="0" applyNumberFormat="0" applyBorder="0" applyAlignment="0" applyProtection="0"/>
    <xf numFmtId="0" fontId="8" fillId="29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21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29" borderId="0" applyNumberFormat="0" applyBorder="0" applyAlignment="0" applyProtection="0"/>
    <xf numFmtId="0" fontId="8" fillId="25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56" fillId="14" borderId="0" applyNumberFormat="0" applyBorder="0" applyAlignment="0" applyProtection="0"/>
    <xf numFmtId="0" fontId="56" fillId="18" borderId="0" applyNumberFormat="0" applyBorder="0" applyAlignment="0" applyProtection="0"/>
    <xf numFmtId="0" fontId="56" fillId="22" borderId="0" applyNumberFormat="0" applyBorder="0" applyAlignment="0" applyProtection="0"/>
    <xf numFmtId="0" fontId="56" fillId="26" borderId="0" applyNumberFormat="0" applyBorder="0" applyAlignment="0" applyProtection="0"/>
    <xf numFmtId="0" fontId="56" fillId="30" borderId="0" applyNumberFormat="0" applyBorder="0" applyAlignment="0" applyProtection="0"/>
    <xf numFmtId="0" fontId="56" fillId="34" borderId="0" applyNumberFormat="0" applyBorder="0" applyAlignment="0" applyProtection="0"/>
    <xf numFmtId="0" fontId="65" fillId="0" borderId="0"/>
    <xf numFmtId="170" fontId="83" fillId="0" borderId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56" fillId="14" borderId="0" applyNumberFormat="0" applyBorder="0" applyAlignment="0" applyProtection="0"/>
    <xf numFmtId="0" fontId="56" fillId="18" borderId="0" applyNumberFormat="0" applyBorder="0" applyAlignment="0" applyProtection="0"/>
    <xf numFmtId="0" fontId="56" fillId="22" borderId="0" applyNumberFormat="0" applyBorder="0" applyAlignment="0" applyProtection="0"/>
    <xf numFmtId="0" fontId="56" fillId="26" borderId="0" applyNumberFormat="0" applyBorder="0" applyAlignment="0" applyProtection="0"/>
    <xf numFmtId="0" fontId="56" fillId="30" borderId="0" applyNumberFormat="0" applyBorder="0" applyAlignment="0" applyProtection="0"/>
    <xf numFmtId="0" fontId="56" fillId="34" borderId="0" applyNumberFormat="0" applyBorder="0" applyAlignment="0" applyProtection="0"/>
    <xf numFmtId="0" fontId="56" fillId="11" borderId="0" applyNumberFormat="0" applyBorder="0" applyAlignment="0" applyProtection="0"/>
    <xf numFmtId="0" fontId="56" fillId="15" borderId="0" applyNumberFormat="0" applyBorder="0" applyAlignment="0" applyProtection="0"/>
    <xf numFmtId="0" fontId="56" fillId="19" borderId="0" applyNumberFormat="0" applyBorder="0" applyAlignment="0" applyProtection="0"/>
    <xf numFmtId="0" fontId="56" fillId="23" borderId="0" applyNumberFormat="0" applyBorder="0" applyAlignment="0" applyProtection="0"/>
    <xf numFmtId="0" fontId="56" fillId="27" borderId="0" applyNumberFormat="0" applyBorder="0" applyAlignment="0" applyProtection="0"/>
    <xf numFmtId="0" fontId="56" fillId="31" borderId="0" applyNumberFormat="0" applyBorder="0" applyAlignment="0" applyProtection="0"/>
    <xf numFmtId="0" fontId="46" fillId="6" borderId="0" applyNumberFormat="0" applyBorder="0" applyAlignment="0" applyProtection="0"/>
    <xf numFmtId="0" fontId="50" fillId="9" borderId="30" applyNumberFormat="0" applyAlignment="0" applyProtection="0"/>
    <xf numFmtId="0" fontId="52" fillId="10" borderId="33" applyNumberFormat="0" applyAlignment="0" applyProtection="0"/>
    <xf numFmtId="0" fontId="54" fillId="0" borderId="0" applyNumberFormat="0" applyFill="0" applyBorder="0" applyAlignment="0" applyProtection="0"/>
    <xf numFmtId="0" fontId="45" fillId="5" borderId="0" applyNumberFormat="0" applyBorder="0" applyAlignment="0" applyProtection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44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8" fillId="8" borderId="30" applyNumberFormat="0" applyAlignment="0" applyProtection="0"/>
    <xf numFmtId="0" fontId="51" fillId="0" borderId="32" applyNumberFormat="0" applyFill="0" applyAlignment="0" applyProtection="0"/>
    <xf numFmtId="164" fontId="65" fillId="0" borderId="0" applyFont="0" applyFill="0" applyBorder="0" applyAlignment="0" applyProtection="0"/>
    <xf numFmtId="0" fontId="6" fillId="36" borderId="43" applyNumberFormat="0" applyFont="0" applyAlignment="0" applyProtection="0"/>
    <xf numFmtId="0" fontId="6" fillId="36" borderId="43" applyNumberFormat="0" applyFont="0" applyAlignment="0" applyProtection="0"/>
    <xf numFmtId="0" fontId="6" fillId="36" borderId="43" applyNumberFormat="0" applyFont="0" applyAlignment="0" applyProtection="0"/>
    <xf numFmtId="0" fontId="6" fillId="36" borderId="43" applyNumberFormat="0" applyFont="0" applyAlignment="0" applyProtection="0"/>
    <xf numFmtId="0" fontId="47" fillId="7" borderId="0" applyNumberFormat="0" applyBorder="0" applyAlignment="0" applyProtection="0"/>
    <xf numFmtId="0" fontId="84" fillId="0" borderId="0"/>
    <xf numFmtId="0" fontId="6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9" fillId="9" borderId="31" applyNumberFormat="0" applyAlignment="0" applyProtection="0"/>
    <xf numFmtId="0" fontId="41" fillId="0" borderId="0" applyNumberFormat="0" applyFill="0" applyBorder="0" applyAlignment="0" applyProtection="0"/>
    <xf numFmtId="0" fontId="55" fillId="0" borderId="34" applyNumberFormat="0" applyFill="0" applyAlignment="0" applyProtection="0"/>
    <xf numFmtId="0" fontId="53" fillId="0" borderId="0" applyNumberFormat="0" applyFill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13" fillId="0" borderId="0" applyNumberFormat="0" applyFont="0" applyFill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36" borderId="43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7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0" fontId="3" fillId="36" borderId="43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36" borderId="4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36" borderId="43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36" borderId="43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43" applyNumberFormat="0" applyFont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3" fillId="3" borderId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36" borderId="43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36" borderId="43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43" applyNumberFormat="0" applyFont="0" applyAlignment="0" applyProtection="0"/>
    <xf numFmtId="0" fontId="1" fillId="36" borderId="43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43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43" applyNumberFormat="0" applyFont="0" applyAlignment="0" applyProtection="0"/>
    <xf numFmtId="0" fontId="1" fillId="36" borderId="43" applyNumberFormat="0" applyFont="0" applyAlignment="0" applyProtection="0"/>
    <xf numFmtId="0" fontId="1" fillId="36" borderId="43" applyNumberFormat="0" applyFont="0" applyAlignment="0" applyProtection="0"/>
    <xf numFmtId="0" fontId="1" fillId="36" borderId="4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36" borderId="43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36" borderId="43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36" borderId="43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540">
    <xf numFmtId="0" fontId="0" fillId="3" borderId="0" xfId="0"/>
    <xf numFmtId="0" fontId="0" fillId="3" borderId="0" xfId="0"/>
    <xf numFmtId="0" fontId="17" fillId="0" borderId="0" xfId="6"/>
    <xf numFmtId="0" fontId="15" fillId="0" borderId="0" xfId="2" applyFont="1">
      <alignment horizontal="left"/>
    </xf>
    <xf numFmtId="0" fontId="20" fillId="3" borderId="0" xfId="0" applyFont="1" applyBorder="1"/>
    <xf numFmtId="0" fontId="19" fillId="3" borderId="0" xfId="0" applyFont="1" applyBorder="1"/>
    <xf numFmtId="0" fontId="22" fillId="3" borderId="0" xfId="0" applyFont="1" applyBorder="1"/>
    <xf numFmtId="0" fontId="14" fillId="2" borderId="0" xfId="1" applyFont="1" applyFill="1"/>
    <xf numFmtId="0" fontId="0" fillId="2" borderId="0" xfId="0" applyFill="1"/>
    <xf numFmtId="0" fontId="15" fillId="2" borderId="0" xfId="2" applyFont="1" applyFill="1">
      <alignment horizontal="left"/>
    </xf>
    <xf numFmtId="0" fontId="15" fillId="2" borderId="0" xfId="2" applyFill="1">
      <alignment horizontal="left"/>
    </xf>
    <xf numFmtId="0" fontId="0" fillId="2" borderId="0" xfId="0" applyFill="1" applyBorder="1"/>
    <xf numFmtId="166" fontId="0" fillId="2" borderId="0" xfId="0" applyNumberFormat="1" applyFill="1"/>
    <xf numFmtId="0" fontId="20" fillId="2" borderId="0" xfId="0" applyFont="1" applyFill="1"/>
    <xf numFmtId="0" fontId="0" fillId="2" borderId="0" xfId="0" applyFill="1" applyBorder="1" applyAlignment="1">
      <alignment vertical="center"/>
    </xf>
    <xf numFmtId="3" fontId="0" fillId="2" borderId="0" xfId="0" applyNumberFormat="1" applyFill="1" applyBorder="1" applyAlignment="1">
      <alignment vertical="center"/>
    </xf>
    <xf numFmtId="0" fontId="17" fillId="2" borderId="0" xfId="6" applyFont="1" applyFill="1"/>
    <xf numFmtId="3" fontId="0" fillId="2" borderId="0" xfId="0" applyNumberFormat="1" applyFill="1" applyBorder="1"/>
    <xf numFmtId="17" fontId="0" fillId="2" borderId="0" xfId="0" applyNumberForma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3" fontId="0" fillId="2" borderId="0" xfId="0" applyNumberFormat="1" applyFill="1"/>
    <xf numFmtId="0" fontId="14" fillId="2" borderId="0" xfId="1" applyFill="1"/>
    <xf numFmtId="0" fontId="15" fillId="2" borderId="0" xfId="2" applyFont="1" applyFill="1" applyAlignment="1">
      <alignment horizontal="left"/>
    </xf>
    <xf numFmtId="0" fontId="15" fillId="2" borderId="0" xfId="2" applyFill="1" applyAlignment="1">
      <alignment horizontal="left"/>
    </xf>
    <xf numFmtId="0" fontId="20" fillId="2" borderId="0" xfId="0" applyFont="1" applyFill="1" applyBorder="1"/>
    <xf numFmtId="166" fontId="19" fillId="2" borderId="0" xfId="0" applyNumberFormat="1" applyFont="1" applyFill="1" applyBorder="1"/>
    <xf numFmtId="0" fontId="19" fillId="2" borderId="0" xfId="0" applyFont="1" applyFill="1" applyBorder="1"/>
    <xf numFmtId="0" fontId="22" fillId="2" borderId="0" xfId="0" applyFont="1" applyFill="1" applyBorder="1"/>
    <xf numFmtId="3" fontId="16" fillId="2" borderId="2" xfId="4" quotePrefix="1" applyNumberFormat="1" applyFont="1" applyFill="1" applyAlignment="1">
      <alignment horizontal="right" vertical="center"/>
    </xf>
    <xf numFmtId="166" fontId="20" fillId="2" borderId="0" xfId="0" applyNumberFormat="1" applyFont="1" applyFill="1" applyBorder="1"/>
    <xf numFmtId="0" fontId="16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17" fillId="2" borderId="0" xfId="0" applyFont="1" applyFill="1" applyBorder="1"/>
    <xf numFmtId="0" fontId="17" fillId="2" borderId="0" xfId="6" applyFill="1"/>
    <xf numFmtId="3" fontId="16" fillId="2" borderId="2" xfId="4" applyNumberFormat="1" applyFill="1">
      <alignment vertical="center"/>
    </xf>
    <xf numFmtId="3" fontId="20" fillId="2" borderId="2" xfId="5" applyNumberFormat="1" applyFill="1"/>
    <xf numFmtId="3" fontId="20" fillId="2" borderId="0" xfId="0" applyNumberFormat="1" applyFont="1" applyFill="1" applyBorder="1"/>
    <xf numFmtId="3" fontId="20" fillId="2" borderId="2" xfId="4" applyNumberFormat="1" applyFont="1" applyFill="1" applyAlignment="1">
      <alignment horizontal="right" vertical="center"/>
    </xf>
    <xf numFmtId="0" fontId="21" fillId="2" borderId="4" xfId="3" applyFont="1" applyFill="1" applyBorder="1" applyAlignment="1">
      <alignment horizontal="right" vertical="top" wrapText="1"/>
    </xf>
    <xf numFmtId="0" fontId="21" fillId="2" borderId="3" xfId="3" applyFont="1" applyFill="1" applyBorder="1" applyAlignment="1">
      <alignment horizontal="right" vertical="top" wrapText="1"/>
    </xf>
    <xf numFmtId="0" fontId="21" fillId="2" borderId="5" xfId="3" applyFont="1" applyFill="1" applyBorder="1" applyAlignment="1">
      <alignment horizontal="right" vertical="top" wrapText="1"/>
    </xf>
    <xf numFmtId="0" fontId="21" fillId="2" borderId="4" xfId="3" applyFill="1" applyBorder="1" applyAlignment="1">
      <alignment horizontal="right" vertical="top" wrapText="1"/>
    </xf>
    <xf numFmtId="0" fontId="21" fillId="2" borderId="5" xfId="3" applyFill="1" applyBorder="1" applyAlignment="1">
      <alignment horizontal="right" vertical="top" wrapText="1"/>
    </xf>
    <xf numFmtId="0" fontId="21" fillId="2" borderId="4" xfId="3" applyFont="1" applyFill="1" applyBorder="1" applyAlignment="1">
      <alignment vertical="center" wrapText="1"/>
    </xf>
    <xf numFmtId="0" fontId="21" fillId="2" borderId="5" xfId="0" applyFont="1" applyFill="1" applyBorder="1" applyAlignment="1">
      <alignment vertical="center" wrapText="1"/>
    </xf>
    <xf numFmtId="0" fontId="21" fillId="2" borderId="5" xfId="3" applyFont="1" applyFill="1" applyBorder="1" applyAlignment="1">
      <alignment horizontal="right" vertical="center"/>
    </xf>
    <xf numFmtId="0" fontId="21" fillId="2" borderId="3" xfId="3" applyFont="1" applyFill="1" applyBorder="1" applyAlignment="1">
      <alignment horizontal="right" vertical="center" wrapText="1"/>
    </xf>
    <xf numFmtId="0" fontId="21" fillId="2" borderId="5" xfId="3" applyFill="1" applyBorder="1" applyAlignment="1">
      <alignment horizontal="right" vertical="top"/>
    </xf>
    <xf numFmtId="0" fontId="18" fillId="2" borderId="0" xfId="7" applyFont="1" applyFill="1" applyAlignment="1"/>
    <xf numFmtId="0" fontId="21" fillId="2" borderId="3" xfId="3" applyFill="1" applyBorder="1" applyAlignment="1">
      <alignment horizontal="right" vertical="top"/>
    </xf>
    <xf numFmtId="0" fontId="21" fillId="2" borderId="3" xfId="3" applyFill="1" applyBorder="1" applyAlignment="1">
      <alignment horizontal="right" vertical="top" wrapText="1"/>
    </xf>
    <xf numFmtId="0" fontId="16" fillId="2" borderId="2" xfId="4" applyFill="1" applyBorder="1">
      <alignment vertical="center"/>
    </xf>
    <xf numFmtId="0" fontId="16" fillId="2" borderId="2" xfId="4" applyFont="1" applyFill="1" applyBorder="1">
      <alignment vertical="center"/>
    </xf>
    <xf numFmtId="1" fontId="20" fillId="2" borderId="2" xfId="5" applyFill="1" applyBorder="1"/>
    <xf numFmtId="0" fontId="16" fillId="2" borderId="6" xfId="4" applyFill="1" applyBorder="1">
      <alignment vertical="center"/>
    </xf>
    <xf numFmtId="0" fontId="21" fillId="2" borderId="7" xfId="3" applyFont="1" applyFill="1" applyBorder="1" applyAlignment="1">
      <alignment horizontal="left" wrapText="1"/>
    </xf>
    <xf numFmtId="0" fontId="0" fillId="2" borderId="6" xfId="0" applyFill="1" applyBorder="1"/>
    <xf numFmtId="0" fontId="21" fillId="2" borderId="6" xfId="3" applyFill="1" applyBorder="1" applyAlignment="1"/>
    <xf numFmtId="0" fontId="21" fillId="2" borderId="2" xfId="3" applyFill="1" applyBorder="1" applyAlignment="1"/>
    <xf numFmtId="0" fontId="21" fillId="2" borderId="7" xfId="3" applyFill="1" applyBorder="1" applyAlignment="1"/>
    <xf numFmtId="0" fontId="21" fillId="2" borderId="6" xfId="3" applyFont="1" applyFill="1" applyBorder="1" applyAlignment="1">
      <alignment wrapText="1"/>
    </xf>
    <xf numFmtId="0" fontId="21" fillId="2" borderId="2" xfId="3" applyFill="1" applyBorder="1" applyAlignment="1">
      <alignment wrapText="1"/>
    </xf>
    <xf numFmtId="0" fontId="0" fillId="2" borderId="0" xfId="0" applyNumberFormat="1" applyFill="1" applyBorder="1"/>
    <xf numFmtId="0" fontId="0" fillId="3" borderId="0" xfId="0" applyNumberFormat="1" applyBorder="1"/>
    <xf numFmtId="3" fontId="19" fillId="2" borderId="0" xfId="0" applyNumberFormat="1" applyFont="1" applyFill="1" applyBorder="1"/>
    <xf numFmtId="3" fontId="16" fillId="2" borderId="0" xfId="4" quotePrefix="1" applyNumberFormat="1" applyFont="1" applyFill="1" applyBorder="1" applyAlignment="1">
      <alignment horizontal="right" vertical="center"/>
    </xf>
    <xf numFmtId="3" fontId="16" fillId="2" borderId="0" xfId="4" applyNumberFormat="1" applyFont="1" applyFill="1" applyBorder="1" applyAlignment="1">
      <alignment horizontal="right" vertical="center"/>
    </xf>
    <xf numFmtId="0" fontId="27" fillId="2" borderId="0" xfId="0" applyFont="1" applyFill="1" applyBorder="1"/>
    <xf numFmtId="0" fontId="28" fillId="2" borderId="0" xfId="6" applyFont="1" applyFill="1"/>
    <xf numFmtId="1" fontId="20" fillId="2" borderId="0" xfId="5" applyFill="1" applyBorder="1"/>
    <xf numFmtId="0" fontId="29" fillId="2" borderId="0" xfId="0" applyFont="1" applyFill="1"/>
    <xf numFmtId="166" fontId="20" fillId="2" borderId="0" xfId="5" applyNumberFormat="1" applyFill="1" applyBorder="1"/>
    <xf numFmtId="0" fontId="16" fillId="2" borderId="0" xfId="4" applyFill="1" applyBorder="1">
      <alignment vertical="center"/>
    </xf>
    <xf numFmtId="166" fontId="16" fillId="2" borderId="0" xfId="4" quotePrefix="1" applyNumberFormat="1" applyFont="1" applyFill="1" applyBorder="1" applyAlignment="1">
      <alignment horizontal="right" vertical="center"/>
    </xf>
    <xf numFmtId="0" fontId="26" fillId="2" borderId="0" xfId="1" applyFont="1" applyFill="1"/>
    <xf numFmtId="0" fontId="26" fillId="0" borderId="0" xfId="1" applyFont="1"/>
    <xf numFmtId="0" fontId="21" fillId="2" borderId="9" xfId="3" applyFont="1" applyFill="1" applyBorder="1" applyAlignment="1">
      <alignment horizontal="right" vertical="center" wrapText="1"/>
    </xf>
    <xf numFmtId="166" fontId="16" fillId="2" borderId="0" xfId="4" applyNumberFormat="1" applyFill="1" applyBorder="1">
      <alignment vertical="center"/>
    </xf>
    <xf numFmtId="166" fontId="16" fillId="2" borderId="0" xfId="4" applyNumberFormat="1" applyFont="1" applyFill="1" applyBorder="1" applyAlignment="1">
      <alignment horizontal="right" vertical="center"/>
    </xf>
    <xf numFmtId="166" fontId="20" fillId="2" borderId="0" xfId="4" quotePrefix="1" applyNumberFormat="1" applyFont="1" applyFill="1" applyBorder="1" applyAlignment="1">
      <alignment horizontal="right" vertical="center"/>
    </xf>
    <xf numFmtId="0" fontId="16" fillId="2" borderId="0" xfId="4" applyFont="1" applyFill="1" applyBorder="1">
      <alignment vertical="center"/>
    </xf>
    <xf numFmtId="0" fontId="21" fillId="2" borderId="12" xfId="3" applyFont="1" applyFill="1" applyBorder="1" applyAlignment="1">
      <alignment horizontal="left"/>
    </xf>
    <xf numFmtId="0" fontId="21" fillId="2" borderId="8" xfId="3" applyFont="1" applyFill="1" applyBorder="1" applyAlignment="1">
      <alignment horizontal="right" vertical="top" wrapText="1"/>
    </xf>
    <xf numFmtId="0" fontId="21" fillId="2" borderId="9" xfId="3" applyFill="1" applyBorder="1" applyAlignment="1">
      <alignment horizontal="right" vertical="top" wrapText="1"/>
    </xf>
    <xf numFmtId="0" fontId="21" fillId="2" borderId="10" xfId="3" applyFont="1" applyFill="1" applyBorder="1" applyAlignment="1">
      <alignment horizontal="right" vertical="top" wrapText="1"/>
    </xf>
    <xf numFmtId="0" fontId="21" fillId="2" borderId="9" xfId="3" applyFont="1" applyFill="1" applyBorder="1" applyAlignment="1">
      <alignment horizontal="right" vertical="top" wrapText="1"/>
    </xf>
    <xf numFmtId="166" fontId="0" fillId="2" borderId="0" xfId="0" applyNumberFormat="1" applyFill="1" applyBorder="1"/>
    <xf numFmtId="0" fontId="0" fillId="2" borderId="11" xfId="0" applyFill="1" applyBorder="1"/>
    <xf numFmtId="0" fontId="16" fillId="2" borderId="11" xfId="4" applyFill="1" applyBorder="1">
      <alignment vertical="center"/>
    </xf>
    <xf numFmtId="0" fontId="21" fillId="2" borderId="11" xfId="3" applyFill="1" applyBorder="1" applyAlignment="1"/>
    <xf numFmtId="0" fontId="21" fillId="2" borderId="0" xfId="3" applyFill="1" applyBorder="1" applyAlignment="1"/>
    <xf numFmtId="0" fontId="21" fillId="2" borderId="0" xfId="3" applyFill="1" applyBorder="1" applyAlignment="1">
      <alignment horizontal="left"/>
    </xf>
    <xf numFmtId="3" fontId="16" fillId="2" borderId="0" xfId="4" applyNumberFormat="1" applyFill="1" applyBorder="1">
      <alignment vertical="center"/>
    </xf>
    <xf numFmtId="3" fontId="20" fillId="2" borderId="0" xfId="5" applyNumberFormat="1" applyFill="1" applyBorder="1"/>
    <xf numFmtId="0" fontId="21" fillId="2" borderId="6" xfId="3" applyFont="1" applyFill="1" applyBorder="1" applyAlignment="1">
      <alignment vertical="center" wrapText="1"/>
    </xf>
    <xf numFmtId="0" fontId="21" fillId="2" borderId="2" xfId="3" applyFont="1" applyFill="1" applyBorder="1" applyAlignment="1">
      <alignment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11" xfId="3" applyFont="1" applyFill="1" applyBorder="1" applyAlignment="1">
      <alignment wrapText="1"/>
    </xf>
    <xf numFmtId="0" fontId="21" fillId="2" borderId="0" xfId="3" applyFill="1" applyBorder="1" applyAlignment="1">
      <alignment wrapText="1"/>
    </xf>
    <xf numFmtId="0" fontId="21" fillId="2" borderId="7" xfId="3" applyFont="1" applyFill="1" applyBorder="1" applyAlignment="1">
      <alignment horizontal="left"/>
    </xf>
    <xf numFmtId="0" fontId="26" fillId="2" borderId="0" xfId="1" quotePrefix="1" applyFont="1" applyFill="1" applyAlignment="1">
      <alignment horizontal="left"/>
    </xf>
    <xf numFmtId="0" fontId="18" fillId="2" borderId="0" xfId="0" quotePrefix="1" applyFont="1" applyFill="1" applyBorder="1" applyAlignment="1">
      <alignment horizontal="left"/>
    </xf>
    <xf numFmtId="0" fontId="16" fillId="2" borderId="0" xfId="3" applyFont="1" applyFill="1" applyBorder="1" applyAlignment="1">
      <alignment horizontal="left"/>
    </xf>
    <xf numFmtId="0" fontId="16" fillId="3" borderId="0" xfId="0" applyFont="1" applyBorder="1" applyAlignment="1">
      <alignment horizontal="right"/>
    </xf>
    <xf numFmtId="0" fontId="16" fillId="2" borderId="0" xfId="4" applyFont="1" applyFill="1" applyBorder="1" applyAlignment="1">
      <alignment vertical="center"/>
    </xf>
    <xf numFmtId="0" fontId="21" fillId="2" borderId="3" xfId="3" applyFont="1" applyFill="1" applyBorder="1" applyAlignment="1">
      <alignment vertical="center"/>
    </xf>
    <xf numFmtId="0" fontId="16" fillId="2" borderId="0" xfId="4" applyFont="1" applyFill="1" applyBorder="1" applyAlignment="1">
      <alignment horizontal="left" vertical="center" indent="2"/>
    </xf>
    <xf numFmtId="0" fontId="33" fillId="2" borderId="0" xfId="0" applyFont="1" applyFill="1" applyBorder="1"/>
    <xf numFmtId="1" fontId="16" fillId="3" borderId="2" xfId="4" applyNumberFormat="1" applyFill="1">
      <alignment vertical="center"/>
    </xf>
    <xf numFmtId="1" fontId="16" fillId="3" borderId="10" xfId="4" applyNumberFormat="1" applyFill="1" applyBorder="1">
      <alignment vertical="center"/>
    </xf>
    <xf numFmtId="0" fontId="16" fillId="3" borderId="17" xfId="4" applyFont="1" applyFill="1" applyBorder="1">
      <alignment vertical="center"/>
    </xf>
    <xf numFmtId="166" fontId="16" fillId="2" borderId="2" xfId="4" applyNumberFormat="1" applyFont="1" applyFill="1" applyBorder="1">
      <alignment vertical="center"/>
    </xf>
    <xf numFmtId="0" fontId="16" fillId="3" borderId="0" xfId="4" applyFont="1" applyFill="1" applyBorder="1">
      <alignment vertical="center"/>
    </xf>
    <xf numFmtId="0" fontId="21" fillId="2" borderId="6" xfId="3" applyFont="1" applyFill="1" applyBorder="1" applyAlignment="1">
      <alignment vertical="top" wrapText="1"/>
    </xf>
    <xf numFmtId="0" fontId="21" fillId="2" borderId="2" xfId="3" applyFont="1" applyFill="1" applyBorder="1" applyAlignment="1">
      <alignment horizontal="right" vertical="top"/>
    </xf>
    <xf numFmtId="0" fontId="21" fillId="2" borderId="2" xfId="3" applyFill="1" applyBorder="1" applyAlignment="1">
      <alignment horizontal="right" vertical="top"/>
    </xf>
    <xf numFmtId="0" fontId="21" fillId="2" borderId="7" xfId="3" applyFill="1" applyBorder="1" applyAlignment="1">
      <alignment horizontal="right" vertical="top"/>
    </xf>
    <xf numFmtId="0" fontId="21" fillId="2" borderId="18" xfId="3" applyFill="1" applyBorder="1" applyAlignment="1"/>
    <xf numFmtId="0" fontId="21" fillId="2" borderId="17" xfId="3" applyFill="1" applyBorder="1" applyAlignment="1"/>
    <xf numFmtId="0" fontId="21" fillId="2" borderId="17" xfId="3" applyFill="1" applyBorder="1" applyAlignment="1">
      <alignment horizontal="left"/>
    </xf>
    <xf numFmtId="0" fontId="21" fillId="2" borderId="19" xfId="3" applyFill="1" applyBorder="1" applyAlignment="1"/>
    <xf numFmtId="0" fontId="16" fillId="2" borderId="17" xfId="4" applyFill="1" applyBorder="1">
      <alignment vertical="center"/>
    </xf>
    <xf numFmtId="0" fontId="0" fillId="2" borderId="0" xfId="0" applyFill="1"/>
    <xf numFmtId="0" fontId="0" fillId="2" borderId="0" xfId="0" applyFill="1" applyBorder="1"/>
    <xf numFmtId="0" fontId="0" fillId="2" borderId="20" xfId="0" applyFill="1" applyBorder="1"/>
    <xf numFmtId="166" fontId="0" fillId="2" borderId="0" xfId="0" applyNumberFormat="1" applyFill="1" applyBorder="1"/>
    <xf numFmtId="0" fontId="20" fillId="2" borderId="0" xfId="0" applyFont="1" applyFill="1" applyBorder="1"/>
    <xf numFmtId="166" fontId="19" fillId="2" borderId="0" xfId="0" applyNumberFormat="1" applyFont="1" applyFill="1" applyBorder="1"/>
    <xf numFmtId="0" fontId="19" fillId="2" borderId="0" xfId="0" applyFont="1" applyFill="1" applyBorder="1"/>
    <xf numFmtId="0" fontId="18" fillId="2" borderId="0" xfId="0" applyFont="1" applyFill="1" applyBorder="1"/>
    <xf numFmtId="0" fontId="30" fillId="2" borderId="0" xfId="0" applyFont="1" applyFill="1" applyBorder="1"/>
    <xf numFmtId="0" fontId="19" fillId="2" borderId="0" xfId="0" applyFont="1" applyFill="1"/>
    <xf numFmtId="166" fontId="0" fillId="2" borderId="0" xfId="0" applyNumberFormat="1" applyFill="1" applyBorder="1" applyAlignment="1">
      <alignment vertical="center"/>
    </xf>
    <xf numFmtId="3" fontId="0" fillId="2" borderId="0" xfId="0" applyNumberFormat="1" applyFill="1" applyBorder="1" applyAlignment="1">
      <alignment vertical="center"/>
    </xf>
    <xf numFmtId="0" fontId="25" fillId="0" borderId="0" xfId="8" applyAlignment="1" applyProtection="1"/>
    <xf numFmtId="0" fontId="20" fillId="3" borderId="15" xfId="0" applyFont="1" applyBorder="1"/>
    <xf numFmtId="0" fontId="21" fillId="2" borderId="6" xfId="3" applyFill="1" applyBorder="1" applyAlignment="1">
      <alignment horizontal="left"/>
    </xf>
    <xf numFmtId="0" fontId="21" fillId="2" borderId="7" xfId="3" applyFill="1" applyBorder="1" applyAlignment="1">
      <alignment horizontal="left"/>
    </xf>
    <xf numFmtId="1" fontId="20" fillId="2" borderId="2" xfId="5" applyFont="1" applyFill="1" applyBorder="1"/>
    <xf numFmtId="0" fontId="21" fillId="2" borderId="6" xfId="3" applyFill="1" applyBorder="1" applyAlignment="1">
      <alignment horizontal="left" wrapText="1"/>
    </xf>
    <xf numFmtId="0" fontId="21" fillId="2" borderId="7" xfId="3" applyFill="1" applyBorder="1" applyAlignment="1">
      <alignment horizontal="left" wrapText="1"/>
    </xf>
    <xf numFmtId="0" fontId="21" fillId="0" borderId="6" xfId="3" applyFont="1" applyBorder="1" applyAlignment="1"/>
    <xf numFmtId="0" fontId="21" fillId="0" borderId="4" xfId="3" applyFont="1" applyBorder="1" applyAlignment="1">
      <alignment horizontal="right" vertical="top" wrapText="1"/>
    </xf>
    <xf numFmtId="0" fontId="21" fillId="3" borderId="8" xfId="0" applyFont="1" applyBorder="1" applyAlignment="1">
      <alignment horizontal="right"/>
    </xf>
    <xf numFmtId="0" fontId="21" fillId="0" borderId="2" xfId="3" applyFont="1" applyBorder="1" applyAlignment="1"/>
    <xf numFmtId="0" fontId="21" fillId="0" borderId="3" xfId="3" applyFont="1" applyBorder="1" applyAlignment="1">
      <alignment horizontal="right" vertical="top" wrapText="1"/>
    </xf>
    <xf numFmtId="0" fontId="21" fillId="3" borderId="10" xfId="0" applyFont="1" applyBorder="1" applyAlignment="1">
      <alignment horizontal="right"/>
    </xf>
    <xf numFmtId="0" fontId="21" fillId="0" borderId="2" xfId="3" applyFont="1" applyBorder="1" applyAlignment="1">
      <alignment horizontal="left"/>
    </xf>
    <xf numFmtId="0" fontId="21" fillId="0" borderId="7" xfId="3" applyFont="1" applyBorder="1" applyAlignment="1"/>
    <xf numFmtId="0" fontId="21" fillId="0" borderId="5" xfId="3" applyFont="1" applyBorder="1" applyAlignment="1">
      <alignment horizontal="right" vertical="top" wrapText="1"/>
    </xf>
    <xf numFmtId="0" fontId="21" fillId="3" borderId="9" xfId="0" applyFont="1" applyBorder="1" applyAlignment="1">
      <alignment horizontal="right"/>
    </xf>
    <xf numFmtId="0" fontId="16" fillId="0" borderId="2" xfId="4" applyBorder="1">
      <alignment vertical="center"/>
    </xf>
    <xf numFmtId="0" fontId="16" fillId="0" borderId="2" xfId="4" applyFont="1" applyBorder="1">
      <alignment vertical="center"/>
    </xf>
    <xf numFmtId="1" fontId="20" fillId="0" borderId="2" xfId="5" applyBorder="1"/>
    <xf numFmtId="166" fontId="22" fillId="3" borderId="0" xfId="0" applyNumberFormat="1" applyFont="1" applyBorder="1"/>
    <xf numFmtId="0" fontId="32" fillId="3" borderId="0" xfId="0" applyFont="1" applyBorder="1" applyAlignment="1">
      <alignment horizontal="right" vertical="top" wrapText="1"/>
    </xf>
    <xf numFmtId="0" fontId="16" fillId="3" borderId="0" xfId="0" applyFont="1" applyFill="1"/>
    <xf numFmtId="0" fontId="16" fillId="2" borderId="6" xfId="0" applyFont="1" applyFill="1" applyBorder="1"/>
    <xf numFmtId="0" fontId="13" fillId="2" borderId="2" xfId="4" applyFont="1" applyFill="1" applyBorder="1">
      <alignment vertical="center"/>
    </xf>
    <xf numFmtId="0" fontId="20" fillId="2" borderId="0" xfId="4" applyFont="1" applyFill="1" applyBorder="1">
      <alignment vertical="center"/>
    </xf>
    <xf numFmtId="0" fontId="13" fillId="3" borderId="0" xfId="0" applyFont="1"/>
    <xf numFmtId="0" fontId="13" fillId="2" borderId="0" xfId="4" applyFont="1" applyFill="1" applyBorder="1" applyAlignment="1">
      <alignment horizontal="left" vertical="center" indent="2"/>
    </xf>
    <xf numFmtId="3" fontId="13" fillId="2" borderId="2" xfId="4" applyNumberFormat="1" applyFont="1" applyFill="1">
      <alignment vertical="center"/>
    </xf>
    <xf numFmtId="0" fontId="0" fillId="3" borderId="0" xfId="0" applyAlignment="1">
      <alignment horizontal="left"/>
    </xf>
    <xf numFmtId="0" fontId="0" fillId="3" borderId="0" xfId="0" applyNumberFormat="1"/>
    <xf numFmtId="3" fontId="13" fillId="2" borderId="2" xfId="4" applyNumberFormat="1" applyFont="1" applyFill="1" applyAlignment="1">
      <alignment horizontal="right" vertical="center"/>
    </xf>
    <xf numFmtId="3" fontId="13" fillId="4" borderId="17" xfId="4" applyNumberFormat="1" applyFont="1" applyFill="1" applyBorder="1" applyAlignment="1">
      <alignment horizontal="right" vertical="center"/>
    </xf>
    <xf numFmtId="3" fontId="20" fillId="4" borderId="17" xfId="4" applyNumberFormat="1" applyFont="1" applyFill="1" applyBorder="1" applyAlignment="1">
      <alignment horizontal="right" vertical="center"/>
    </xf>
    <xf numFmtId="0" fontId="16" fillId="3" borderId="2" xfId="4" applyFill="1" applyBorder="1">
      <alignment vertical="center"/>
    </xf>
    <xf numFmtId="0" fontId="13" fillId="3" borderId="17" xfId="4" applyFont="1" applyFill="1" applyBorder="1" applyAlignment="1">
      <alignment vertical="center" wrapText="1"/>
    </xf>
    <xf numFmtId="166" fontId="20" fillId="2" borderId="0" xfId="4" applyNumberFormat="1" applyFont="1" applyFill="1" applyBorder="1" applyAlignment="1">
      <alignment horizontal="right" vertical="center"/>
    </xf>
    <xf numFmtId="3" fontId="35" fillId="2" borderId="0" xfId="0" applyNumberFormat="1" applyFont="1" applyFill="1" applyBorder="1"/>
    <xf numFmtId="0" fontId="35" fillId="2" borderId="0" xfId="0" applyFont="1" applyFill="1" applyBorder="1"/>
    <xf numFmtId="0" fontId="12" fillId="3" borderId="0" xfId="0" applyFont="1" applyAlignment="1" applyProtection="1">
      <alignment horizontal="left"/>
      <protection locked="0"/>
    </xf>
    <xf numFmtId="0" fontId="0" fillId="3" borderId="0" xfId="0" applyAlignment="1" applyProtection="1">
      <alignment horizontal="right"/>
      <protection locked="0"/>
    </xf>
    <xf numFmtId="0" fontId="12" fillId="3" borderId="0" xfId="0" applyFont="1" applyAlignment="1" applyProtection="1">
      <alignment horizontal="right"/>
      <protection locked="0"/>
    </xf>
    <xf numFmtId="0" fontId="0" fillId="0" borderId="0" xfId="0" applyNumberFormat="1" applyFont="1" applyFill="1" applyBorder="1" applyAlignment="1"/>
    <xf numFmtId="166" fontId="19" fillId="3" borderId="0" xfId="0" applyNumberFormat="1" applyFont="1" applyBorder="1"/>
    <xf numFmtId="0" fontId="19" fillId="3" borderId="0" xfId="0" applyFont="1" applyFill="1" applyBorder="1" applyAlignment="1">
      <alignment horizontal="right"/>
    </xf>
    <xf numFmtId="0" fontId="19" fillId="3" borderId="0" xfId="0" applyFont="1" applyFill="1" applyBorder="1"/>
    <xf numFmtId="0" fontId="26" fillId="3" borderId="0" xfId="1" applyFont="1" applyFill="1"/>
    <xf numFmtId="0" fontId="16" fillId="3" borderId="0" xfId="0" applyFont="1" applyFill="1" applyBorder="1" applyAlignment="1">
      <alignment horizontal="right"/>
    </xf>
    <xf numFmtId="0" fontId="16" fillId="3" borderId="0" xfId="0" applyFont="1" applyFill="1" applyBorder="1"/>
    <xf numFmtId="0" fontId="15" fillId="3" borderId="0" xfId="2" applyFont="1" applyFill="1">
      <alignment horizontal="left"/>
    </xf>
    <xf numFmtId="0" fontId="21" fillId="3" borderId="14" xfId="3" applyFill="1" applyBorder="1" applyAlignment="1">
      <alignment horizontal="left" vertical="center" wrapText="1"/>
    </xf>
    <xf numFmtId="0" fontId="21" fillId="3" borderId="1" xfId="3" applyFill="1" applyAlignment="1">
      <alignment horizontal="right" vertical="center" wrapText="1"/>
    </xf>
    <xf numFmtId="0" fontId="21" fillId="3" borderId="13" xfId="3" applyFill="1" applyBorder="1" applyAlignment="1">
      <alignment horizontal="right" vertical="center" wrapText="1"/>
    </xf>
    <xf numFmtId="0" fontId="16" fillId="3" borderId="2" xfId="4" applyFont="1" applyFill="1">
      <alignment vertical="center"/>
    </xf>
    <xf numFmtId="0" fontId="16" fillId="3" borderId="2" xfId="4" applyFill="1">
      <alignment vertical="center"/>
    </xf>
    <xf numFmtId="3" fontId="16" fillId="3" borderId="2" xfId="4" quotePrefix="1" applyNumberFormat="1" applyFont="1" applyFill="1" applyAlignment="1">
      <alignment horizontal="right" vertical="center"/>
    </xf>
    <xf numFmtId="9" fontId="16" fillId="3" borderId="0" xfId="0" applyNumberFormat="1" applyFont="1" applyFill="1" applyBorder="1"/>
    <xf numFmtId="2" fontId="16" fillId="3" borderId="0" xfId="0" applyNumberFormat="1" applyFont="1" applyFill="1" applyBorder="1"/>
    <xf numFmtId="0" fontId="16" fillId="3" borderId="2" xfId="4" applyFont="1" applyFill="1" applyBorder="1">
      <alignment vertical="center"/>
    </xf>
    <xf numFmtId="1" fontId="20" fillId="3" borderId="2" xfId="5" applyFill="1" applyBorder="1"/>
    <xf numFmtId="1" fontId="20" fillId="3" borderId="2" xfId="5" applyFont="1" applyFill="1"/>
    <xf numFmtId="0" fontId="20" fillId="3" borderId="0" xfId="0" applyFont="1" applyFill="1" applyBorder="1"/>
    <xf numFmtId="0" fontId="22" fillId="3" borderId="0" xfId="0" applyFont="1" applyFill="1" applyBorder="1"/>
    <xf numFmtId="1" fontId="20" fillId="3" borderId="2" xfId="5" applyFill="1"/>
    <xf numFmtId="1" fontId="20" fillId="3" borderId="2" xfId="5" applyNumberFormat="1" applyFill="1" applyAlignment="1">
      <alignment horizontal="right"/>
    </xf>
    <xf numFmtId="1" fontId="20" fillId="3" borderId="0" xfId="5" applyNumberFormat="1" applyFill="1" applyBorder="1" applyAlignment="1">
      <alignment horizontal="right"/>
    </xf>
    <xf numFmtId="9" fontId="20" fillId="3" borderId="0" xfId="0" applyNumberFormat="1" applyFont="1" applyFill="1" applyBorder="1"/>
    <xf numFmtId="0" fontId="20" fillId="3" borderId="0" xfId="0" applyFont="1" applyFill="1" applyBorder="1" applyAlignment="1">
      <alignment horizontal="right"/>
    </xf>
    <xf numFmtId="0" fontId="17" fillId="3" borderId="0" xfId="6" applyFont="1" applyFill="1"/>
    <xf numFmtId="0" fontId="0" fillId="3" borderId="0" xfId="0" applyFill="1"/>
    <xf numFmtId="0" fontId="24" fillId="3" borderId="0" xfId="0" applyFont="1" applyFill="1" applyBorder="1"/>
    <xf numFmtId="165" fontId="19" fillId="3" borderId="0" xfId="0" applyNumberFormat="1" applyFont="1" applyFill="1" applyBorder="1"/>
    <xf numFmtId="9" fontId="19" fillId="3" borderId="0" xfId="9" applyFont="1" applyFill="1" applyBorder="1"/>
    <xf numFmtId="168" fontId="19" fillId="3" borderId="0" xfId="10" applyNumberFormat="1" applyFont="1" applyFill="1" applyBorder="1"/>
    <xf numFmtId="3" fontId="0" fillId="3" borderId="0" xfId="0" applyNumberFormat="1"/>
    <xf numFmtId="0" fontId="21" fillId="3" borderId="6" xfId="3" applyFill="1" applyBorder="1" applyAlignment="1"/>
    <xf numFmtId="0" fontId="21" fillId="3" borderId="2" xfId="3" applyFill="1" applyBorder="1" applyAlignment="1"/>
    <xf numFmtId="0" fontId="21" fillId="3" borderId="3" xfId="3" applyFill="1" applyBorder="1" applyAlignment="1">
      <alignment horizontal="right" vertical="top"/>
    </xf>
    <xf numFmtId="0" fontId="21" fillId="3" borderId="3" xfId="3" applyFont="1" applyFill="1" applyBorder="1" applyAlignment="1">
      <alignment horizontal="right" vertical="top" wrapText="1"/>
    </xf>
    <xf numFmtId="0" fontId="21" fillId="3" borderId="10" xfId="3" applyFont="1" applyFill="1" applyBorder="1" applyAlignment="1">
      <alignment horizontal="right" vertical="top" wrapText="1"/>
    </xf>
    <xf numFmtId="0" fontId="21" fillId="3" borderId="5" xfId="3" applyFill="1" applyBorder="1" applyAlignment="1">
      <alignment horizontal="right" vertical="top"/>
    </xf>
    <xf numFmtId="0" fontId="21" fillId="3" borderId="5" xfId="3" applyFont="1" applyFill="1" applyBorder="1" applyAlignment="1">
      <alignment horizontal="right" vertical="top" wrapText="1"/>
    </xf>
    <xf numFmtId="0" fontId="21" fillId="3" borderId="9" xfId="3" applyFont="1" applyFill="1" applyBorder="1" applyAlignment="1">
      <alignment horizontal="right" vertical="top" wrapText="1"/>
    </xf>
    <xf numFmtId="0" fontId="13" fillId="0" borderId="2" xfId="4" applyFont="1">
      <alignment vertical="center"/>
    </xf>
    <xf numFmtId="0" fontId="13" fillId="2" borderId="17" xfId="4" applyFont="1" applyFill="1" applyBorder="1">
      <alignment vertical="center"/>
    </xf>
    <xf numFmtId="0" fontId="0" fillId="3" borderId="0" xfId="0" applyFill="1" applyBorder="1"/>
    <xf numFmtId="0" fontId="14" fillId="3" borderId="0" xfId="1" applyFont="1" applyFill="1"/>
    <xf numFmtId="0" fontId="15" fillId="3" borderId="0" xfId="2" applyFont="1" applyFill="1" applyAlignment="1">
      <alignment horizontal="left"/>
    </xf>
    <xf numFmtId="0" fontId="15" fillId="3" borderId="0" xfId="2" applyFill="1" applyAlignment="1">
      <alignment horizontal="left"/>
    </xf>
    <xf numFmtId="0" fontId="15" fillId="3" borderId="0" xfId="2" applyFill="1">
      <alignment horizontal="left"/>
    </xf>
    <xf numFmtId="0" fontId="21" fillId="3" borderId="11" xfId="3" applyFill="1" applyBorder="1" applyAlignment="1"/>
    <xf numFmtId="0" fontId="21" fillId="3" borderId="4" xfId="3" applyFont="1" applyFill="1" applyBorder="1" applyAlignment="1">
      <alignment vertical="top" wrapText="1"/>
    </xf>
    <xf numFmtId="0" fontId="21" fillId="3" borderId="0" xfId="3" applyFill="1" applyBorder="1" applyAlignment="1"/>
    <xf numFmtId="0" fontId="21" fillId="3" borderId="3" xfId="3" applyFont="1" applyFill="1" applyBorder="1" applyAlignment="1">
      <alignment horizontal="right" vertical="top"/>
    </xf>
    <xf numFmtId="0" fontId="21" fillId="3" borderId="3" xfId="3" applyFill="1" applyBorder="1" applyAlignment="1">
      <alignment horizontal="right" vertical="top" wrapText="1"/>
    </xf>
    <xf numFmtId="0" fontId="21" fillId="3" borderId="0" xfId="3" applyFill="1" applyBorder="1" applyAlignment="1">
      <alignment horizontal="left"/>
    </xf>
    <xf numFmtId="0" fontId="21" fillId="3" borderId="2" xfId="3" applyFill="1" applyBorder="1" applyAlignment="1">
      <alignment horizontal="left"/>
    </xf>
    <xf numFmtId="0" fontId="21" fillId="3" borderId="12" xfId="3" applyFill="1" applyBorder="1" applyAlignment="1"/>
    <xf numFmtId="0" fontId="21" fillId="3" borderId="7" xfId="3" applyFill="1" applyBorder="1" applyAlignment="1"/>
    <xf numFmtId="0" fontId="21" fillId="3" borderId="5" xfId="3" applyFill="1" applyBorder="1" applyAlignment="1">
      <alignment horizontal="right" vertical="top" wrapText="1"/>
    </xf>
    <xf numFmtId="0" fontId="16" fillId="3" borderId="11" xfId="4" applyFill="1" applyBorder="1">
      <alignment vertical="center"/>
    </xf>
    <xf numFmtId="0" fontId="16" fillId="3" borderId="6" xfId="4" applyFill="1" applyBorder="1">
      <alignment vertical="center"/>
    </xf>
    <xf numFmtId="0" fontId="13" fillId="3" borderId="2" xfId="4" applyFont="1" applyFill="1" applyBorder="1" applyAlignment="1">
      <alignment horizontal="left" vertical="center" indent="3"/>
    </xf>
    <xf numFmtId="0" fontId="16" fillId="3" borderId="0" xfId="4" applyFill="1" applyBorder="1">
      <alignment vertical="center"/>
    </xf>
    <xf numFmtId="0" fontId="13" fillId="3" borderId="2" xfId="4" applyFont="1" applyFill="1" applyBorder="1">
      <alignment vertical="center"/>
    </xf>
    <xf numFmtId="0" fontId="13" fillId="3" borderId="2" xfId="4" applyFont="1" applyFill="1">
      <alignment vertical="center"/>
    </xf>
    <xf numFmtId="0" fontId="16" fillId="3" borderId="16" xfId="0" applyFont="1" applyFill="1" applyBorder="1"/>
    <xf numFmtId="1" fontId="20" fillId="3" borderId="0" xfId="5" applyFill="1" applyBorder="1"/>
    <xf numFmtId="166" fontId="20" fillId="3" borderId="0" xfId="5" applyNumberFormat="1" applyFill="1" applyBorder="1"/>
    <xf numFmtId="166" fontId="22" fillId="3" borderId="0" xfId="0" applyNumberFormat="1" applyFont="1" applyFill="1" applyBorder="1"/>
    <xf numFmtId="166" fontId="19" fillId="3" borderId="0" xfId="0" applyNumberFormat="1" applyFont="1" applyFill="1" applyBorder="1"/>
    <xf numFmtId="0" fontId="18" fillId="3" borderId="0" xfId="0" applyFont="1" applyFill="1" applyBorder="1"/>
    <xf numFmtId="3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/>
    <xf numFmtId="3" fontId="0" fillId="3" borderId="0" xfId="0" applyNumberFormat="1" applyFill="1"/>
    <xf numFmtId="0" fontId="19" fillId="0" borderId="0" xfId="7"/>
    <xf numFmtId="0" fontId="40" fillId="0" borderId="0" xfId="0" applyFont="1" applyFill="1" applyBorder="1" applyAlignment="1">
      <alignment horizontal="right" vertical="center"/>
    </xf>
    <xf numFmtId="0" fontId="40" fillId="0" borderId="0" xfId="0" applyFont="1" applyFill="1" applyBorder="1" applyAlignment="1">
      <alignment vertical="center"/>
    </xf>
    <xf numFmtId="4" fontId="40" fillId="0" borderId="0" xfId="0" applyNumberFormat="1" applyFont="1" applyFill="1" applyBorder="1" applyAlignment="1">
      <alignment horizontal="right" vertical="center"/>
    </xf>
    <xf numFmtId="0" fontId="40" fillId="0" borderId="0" xfId="0" applyFont="1" applyFill="1" applyBorder="1" applyAlignment="1">
      <alignment vertical="center"/>
    </xf>
    <xf numFmtId="0" fontId="0" fillId="3" borderId="0" xfId="0"/>
    <xf numFmtId="0" fontId="0" fillId="3" borderId="0" xfId="0"/>
    <xf numFmtId="0" fontId="0" fillId="3" borderId="0" xfId="0" applyNumberFormat="1"/>
    <xf numFmtId="3" fontId="16" fillId="3" borderId="0" xfId="0" applyNumberFormat="1" applyFont="1" applyFill="1"/>
    <xf numFmtId="0" fontId="0" fillId="3" borderId="0" xfId="0"/>
    <xf numFmtId="0" fontId="0" fillId="3" borderId="0" xfId="0" applyNumberFormat="1"/>
    <xf numFmtId="0" fontId="0" fillId="3" borderId="0" xfId="0"/>
    <xf numFmtId="0" fontId="0" fillId="3" borderId="0" xfId="0" applyNumberFormat="1"/>
    <xf numFmtId="166" fontId="20" fillId="2" borderId="0" xfId="4" applyNumberFormat="1" applyFont="1" applyFill="1" applyBorder="1">
      <alignment vertical="center"/>
    </xf>
    <xf numFmtId="0" fontId="20" fillId="0" borderId="0" xfId="0" applyNumberFormat="1" applyFont="1" applyFill="1" applyBorder="1" applyAlignment="1"/>
    <xf numFmtId="0" fontId="19" fillId="2" borderId="0" xfId="0" applyFont="1" applyFill="1" applyBorder="1"/>
    <xf numFmtId="0" fontId="20" fillId="2" borderId="0" xfId="0" applyFont="1" applyFill="1" applyBorder="1"/>
    <xf numFmtId="0" fontId="22" fillId="2" borderId="0" xfId="0" applyFont="1" applyFill="1" applyBorder="1"/>
    <xf numFmtId="0" fontId="13" fillId="2" borderId="2" xfId="51" applyFill="1" applyBorder="1">
      <alignment vertical="center"/>
    </xf>
    <xf numFmtId="3" fontId="13" fillId="4" borderId="17" xfId="0" applyNumberFormat="1" applyFont="1" applyFill="1" applyBorder="1" applyAlignment="1">
      <alignment horizontal="right" vertical="center"/>
    </xf>
    <xf numFmtId="166" fontId="13" fillId="4" borderId="17" xfId="0" applyNumberFormat="1" applyFont="1" applyFill="1" applyBorder="1" applyAlignment="1">
      <alignment horizontal="right" vertical="center"/>
    </xf>
    <xf numFmtId="3" fontId="13" fillId="4" borderId="17" xfId="51" applyNumberFormat="1" applyFont="1" applyFill="1" applyBorder="1">
      <alignment vertical="center"/>
    </xf>
    <xf numFmtId="0" fontId="13" fillId="2" borderId="2" xfId="51" applyFont="1" applyFill="1" applyBorder="1">
      <alignment vertical="center"/>
    </xf>
    <xf numFmtId="3" fontId="13" fillId="4" borderId="26" xfId="0" applyNumberFormat="1" applyFont="1" applyFill="1" applyBorder="1" applyAlignment="1">
      <alignment horizontal="right" vertical="center"/>
    </xf>
    <xf numFmtId="3" fontId="20" fillId="4" borderId="17" xfId="51" applyNumberFormat="1" applyFont="1" applyFill="1" applyBorder="1">
      <alignment vertical="center"/>
    </xf>
    <xf numFmtId="3" fontId="20" fillId="2" borderId="0" xfId="0" applyNumberFormat="1" applyFont="1" applyFill="1" applyBorder="1"/>
    <xf numFmtId="0" fontId="13" fillId="2" borderId="0" xfId="0" applyFont="1" applyFill="1" applyBorder="1"/>
    <xf numFmtId="165" fontId="19" fillId="2" borderId="0" xfId="0" applyNumberFormat="1" applyFont="1" applyFill="1" applyBorder="1"/>
    <xf numFmtId="3" fontId="13" fillId="4" borderId="35" xfId="0" applyNumberFormat="1" applyFont="1" applyFill="1" applyBorder="1" applyAlignment="1">
      <alignment horizontal="right" vertical="center"/>
    </xf>
    <xf numFmtId="166" fontId="0" fillId="3" borderId="0" xfId="0" applyNumberFormat="1"/>
    <xf numFmtId="166" fontId="20" fillId="2" borderId="0" xfId="0" applyNumberFormat="1" applyFont="1" applyFill="1" applyBorder="1" applyAlignment="1">
      <alignment vertical="center"/>
    </xf>
    <xf numFmtId="0" fontId="57" fillId="3" borderId="0" xfId="0" applyFont="1"/>
    <xf numFmtId="165" fontId="19" fillId="2" borderId="0" xfId="0" applyNumberFormat="1" applyFont="1" applyFill="1" applyBorder="1"/>
    <xf numFmtId="167" fontId="0" fillId="3" borderId="0" xfId="0" applyNumberFormat="1" applyFill="1" applyBorder="1"/>
    <xf numFmtId="168" fontId="19" fillId="2" borderId="0" xfId="10" applyNumberFormat="1" applyFont="1" applyFill="1" applyBorder="1"/>
    <xf numFmtId="1" fontId="19" fillId="2" borderId="0" xfId="0" applyNumberFormat="1" applyFont="1" applyFill="1" applyBorder="1"/>
    <xf numFmtId="3" fontId="13" fillId="2" borderId="0" xfId="51" applyNumberFormat="1" applyFill="1" applyBorder="1">
      <alignment vertical="center"/>
    </xf>
    <xf numFmtId="3" fontId="19" fillId="2" borderId="0" xfId="0" applyNumberFormat="1" applyFont="1" applyFill="1" applyBorder="1"/>
    <xf numFmtId="3" fontId="20" fillId="4" borderId="17" xfId="0" applyNumberFormat="1" applyFont="1" applyFill="1" applyBorder="1" applyAlignment="1">
      <alignment horizontal="right" vertical="center"/>
    </xf>
    <xf numFmtId="3" fontId="20" fillId="4" borderId="26" xfId="0" applyNumberFormat="1" applyFont="1" applyFill="1" applyBorder="1" applyAlignment="1">
      <alignment horizontal="right" vertical="center"/>
    </xf>
    <xf numFmtId="0" fontId="13" fillId="2" borderId="2" xfId="4" applyFont="1" applyFill="1" applyBorder="1" applyAlignment="1">
      <alignment horizontal="left" vertical="center" indent="1"/>
    </xf>
    <xf numFmtId="166" fontId="13" fillId="2" borderId="0" xfId="0" applyNumberFormat="1" applyFont="1" applyFill="1" applyBorder="1"/>
    <xf numFmtId="0" fontId="0" fillId="3" borderId="0" xfId="0" applyBorder="1"/>
    <xf numFmtId="0" fontId="13" fillId="2" borderId="2" xfId="4" applyFont="1" applyFill="1" applyBorder="1" applyAlignment="1">
      <alignment horizontal="left" vertical="center" indent="4"/>
    </xf>
    <xf numFmtId="3" fontId="16" fillId="3" borderId="2" xfId="0" applyNumberFormat="1" applyFont="1" applyFill="1" applyBorder="1" applyAlignment="1">
      <alignment vertical="center"/>
    </xf>
    <xf numFmtId="3" fontId="16" fillId="0" borderId="2" xfId="4" applyNumberFormat="1" applyFill="1">
      <alignment vertical="center"/>
    </xf>
    <xf numFmtId="0" fontId="0" fillId="3" borderId="0" xfId="0"/>
    <xf numFmtId="0" fontId="0" fillId="3" borderId="0" xfId="0" applyFill="1"/>
    <xf numFmtId="0" fontId="13" fillId="3" borderId="0" xfId="0" applyFont="1" applyFill="1" applyBorder="1"/>
    <xf numFmtId="3" fontId="16" fillId="2" borderId="1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>
      <alignment vertical="center"/>
    </xf>
    <xf numFmtId="3" fontId="16" fillId="2" borderId="2" xfId="0" applyNumberFormat="1" applyFont="1" applyFill="1" applyBorder="1" applyAlignment="1">
      <alignment vertical="center"/>
    </xf>
    <xf numFmtId="3" fontId="20" fillId="2" borderId="2" xfId="0" applyNumberFormat="1" applyFont="1" applyFill="1" applyBorder="1" applyAlignment="1">
      <alignment vertical="center"/>
    </xf>
    <xf numFmtId="3" fontId="13" fillId="2" borderId="3" xfId="4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3" fontId="16" fillId="2" borderId="8" xfId="0" applyNumberFormat="1" applyFont="1" applyFill="1" applyBorder="1" applyAlignment="1">
      <alignment vertical="center"/>
    </xf>
    <xf numFmtId="3" fontId="13" fillId="35" borderId="17" xfId="4" applyNumberFormat="1" applyFont="1" applyFill="1" applyBorder="1" applyAlignment="1">
      <alignment horizontal="right" vertical="center"/>
    </xf>
    <xf numFmtId="0" fontId="19" fillId="2" borderId="0" xfId="0" applyFont="1" applyFill="1" applyBorder="1" applyAlignment="1">
      <alignment horizontal="left" vertical="center" wrapText="1"/>
    </xf>
    <xf numFmtId="0" fontId="58" fillId="3" borderId="0" xfId="0" applyFont="1"/>
    <xf numFmtId="3" fontId="13" fillId="4" borderId="17" xfId="51" applyNumberFormat="1" applyFont="1" applyFill="1" applyBorder="1" applyAlignment="1">
      <alignment horizontal="right" vertical="center"/>
    </xf>
    <xf numFmtId="164" fontId="19" fillId="3" borderId="0" xfId="10" applyFont="1" applyFill="1" applyBorder="1"/>
    <xf numFmtId="169" fontId="19" fillId="3" borderId="0" xfId="0" applyNumberFormat="1" applyFont="1" applyFill="1" applyBorder="1"/>
    <xf numFmtId="3" fontId="13" fillId="3" borderId="0" xfId="51" applyNumberFormat="1" applyFill="1" applyBorder="1" applyAlignment="1">
      <alignment horizontal="right" vertical="center"/>
    </xf>
    <xf numFmtId="0" fontId="20" fillId="2" borderId="11" xfId="4" applyFont="1" applyFill="1" applyBorder="1">
      <alignment vertical="center"/>
    </xf>
    <xf numFmtId="3" fontId="20" fillId="2" borderId="3" xfId="4" applyNumberFormat="1" applyFont="1" applyFill="1" applyBorder="1" applyAlignment="1">
      <alignment horizontal="right" vertical="center"/>
    </xf>
    <xf numFmtId="3" fontId="20" fillId="2" borderId="3" xfId="4" quotePrefix="1" applyNumberFormat="1" applyFont="1" applyFill="1" applyBorder="1" applyAlignment="1">
      <alignment horizontal="right" vertical="center"/>
    </xf>
    <xf numFmtId="3" fontId="13" fillId="3" borderId="2" xfId="4" applyNumberFormat="1" applyFont="1" applyFill="1" applyAlignment="1">
      <alignment horizontal="right" vertical="center"/>
    </xf>
    <xf numFmtId="3" fontId="13" fillId="35" borderId="17" xfId="51" applyNumberFormat="1" applyFont="1" applyFill="1" applyBorder="1">
      <alignment vertical="center"/>
    </xf>
    <xf numFmtId="3" fontId="13" fillId="35" borderId="17" xfId="0" applyNumberFormat="1" applyFont="1" applyFill="1" applyBorder="1" applyAlignment="1">
      <alignment horizontal="right" vertical="center"/>
    </xf>
    <xf numFmtId="3" fontId="20" fillId="35" borderId="17" xfId="51" applyNumberFormat="1" applyFont="1" applyFill="1" applyBorder="1">
      <alignment vertical="center"/>
    </xf>
    <xf numFmtId="3" fontId="13" fillId="35" borderId="17" xfId="51" applyNumberFormat="1" applyFont="1" applyFill="1" applyBorder="1" applyAlignment="1">
      <alignment horizontal="right" vertical="center"/>
    </xf>
    <xf numFmtId="0" fontId="25" fillId="2" borderId="0" xfId="8" applyFill="1" applyAlignment="1" applyProtection="1"/>
    <xf numFmtId="0" fontId="20" fillId="2" borderId="2" xfId="4" applyFont="1" applyFill="1" applyBorder="1">
      <alignment vertical="center"/>
    </xf>
    <xf numFmtId="0" fontId="20" fillId="3" borderId="0" xfId="0" applyFont="1"/>
    <xf numFmtId="3" fontId="16" fillId="3" borderId="2" xfId="4" applyNumberFormat="1" applyFill="1">
      <alignment vertical="center"/>
    </xf>
    <xf numFmtId="166" fontId="16" fillId="3" borderId="0" xfId="0" applyNumberFormat="1" applyFont="1" applyFill="1" applyBorder="1"/>
    <xf numFmtId="3" fontId="16" fillId="3" borderId="10" xfId="4" applyNumberFormat="1" applyFill="1" applyBorder="1">
      <alignment vertical="center"/>
    </xf>
    <xf numFmtId="3" fontId="16" fillId="3" borderId="0" xfId="0" applyNumberFormat="1" applyFont="1" applyFill="1" applyBorder="1" applyAlignment="1">
      <alignment vertical="center"/>
    </xf>
    <xf numFmtId="3" fontId="13" fillId="3" borderId="2" xfId="0" applyNumberFormat="1" applyFont="1" applyFill="1" applyBorder="1" applyAlignment="1">
      <alignment horizontal="right" vertical="center"/>
    </xf>
    <xf numFmtId="3" fontId="13" fillId="0" borderId="2" xfId="4" applyNumberFormat="1" applyFont="1" applyAlignment="1">
      <alignment horizontal="right" vertical="center"/>
    </xf>
    <xf numFmtId="3" fontId="13" fillId="0" borderId="0" xfId="4" applyNumberFormat="1" applyFont="1" applyBorder="1" applyAlignment="1">
      <alignment horizontal="right" vertical="center"/>
    </xf>
    <xf numFmtId="3" fontId="13" fillId="3" borderId="17" xfId="0" applyNumberFormat="1" applyFont="1" applyFill="1" applyBorder="1" applyAlignment="1">
      <alignment horizontal="right"/>
    </xf>
    <xf numFmtId="3" fontId="16" fillId="3" borderId="17" xfId="4" applyNumberFormat="1" applyFont="1" applyFill="1" applyBorder="1">
      <alignment vertical="center"/>
    </xf>
    <xf numFmtId="3" fontId="13" fillId="3" borderId="16" xfId="0" applyNumberFormat="1" applyFont="1" applyFill="1" applyBorder="1"/>
    <xf numFmtId="3" fontId="16" fillId="3" borderId="16" xfId="0" applyNumberFormat="1" applyFont="1" applyFill="1" applyBorder="1"/>
    <xf numFmtId="3" fontId="16" fillId="3" borderId="0" xfId="0" applyNumberFormat="1" applyFont="1" applyFill="1" applyBorder="1"/>
    <xf numFmtId="3" fontId="20" fillId="2" borderId="2" xfId="5" applyNumberFormat="1" applyFill="1" applyAlignment="1">
      <alignment horizontal="right"/>
    </xf>
    <xf numFmtId="3" fontId="20" fillId="2" borderId="0" xfId="5" applyNumberFormat="1" applyFill="1" applyBorder="1" applyAlignment="1">
      <alignment horizontal="right"/>
    </xf>
    <xf numFmtId="3" fontId="19" fillId="2" borderId="0" xfId="0" applyNumberFormat="1" applyFont="1" applyFill="1" applyBorder="1"/>
    <xf numFmtId="3" fontId="13" fillId="2" borderId="2" xfId="4" quotePrefix="1" applyNumberFormat="1" applyFont="1" applyFill="1" applyAlignment="1">
      <alignment horizontal="right" vertical="center"/>
    </xf>
    <xf numFmtId="3" fontId="13" fillId="2" borderId="10" xfId="4" quotePrefix="1" applyNumberFormat="1" applyFont="1" applyFill="1" applyBorder="1" applyAlignment="1">
      <alignment horizontal="right" vertical="center"/>
    </xf>
    <xf numFmtId="3" fontId="20" fillId="2" borderId="2" xfId="4" quotePrefix="1" applyNumberFormat="1" applyFont="1" applyFill="1" applyAlignment="1">
      <alignment horizontal="right" vertical="center"/>
    </xf>
    <xf numFmtId="3" fontId="20" fillId="2" borderId="10" xfId="4" quotePrefix="1" applyNumberFormat="1" applyFont="1" applyFill="1" applyBorder="1" applyAlignment="1">
      <alignment horizontal="right" vertical="center"/>
    </xf>
    <xf numFmtId="3" fontId="16" fillId="0" borderId="2" xfId="4" applyNumberFormat="1">
      <alignment vertical="center"/>
    </xf>
    <xf numFmtId="3" fontId="16" fillId="0" borderId="8" xfId="4" applyNumberFormat="1" applyBorder="1">
      <alignment vertical="center"/>
    </xf>
    <xf numFmtId="3" fontId="16" fillId="0" borderId="10" xfId="4" applyNumberFormat="1" applyBorder="1">
      <alignment vertical="center"/>
    </xf>
    <xf numFmtId="3" fontId="20" fillId="3" borderId="2" xfId="4" quotePrefix="1" applyNumberFormat="1" applyFont="1" applyFill="1" applyAlignment="1">
      <alignment horizontal="right" vertical="center"/>
    </xf>
    <xf numFmtId="3" fontId="20" fillId="3" borderId="2" xfId="5" applyNumberFormat="1" applyFill="1" applyAlignment="1">
      <alignment horizontal="right"/>
    </xf>
    <xf numFmtId="3" fontId="20" fillId="3" borderId="10" xfId="5" applyNumberFormat="1" applyFill="1" applyBorder="1" applyAlignment="1">
      <alignment horizontal="right"/>
    </xf>
    <xf numFmtId="3" fontId="13" fillId="0" borderId="0" xfId="4" applyNumberFormat="1" applyFont="1" applyFill="1" applyBorder="1" applyAlignment="1">
      <alignment horizontal="right" vertical="center"/>
    </xf>
    <xf numFmtId="166" fontId="0" fillId="3" borderId="0" xfId="0" applyNumberFormat="1" applyBorder="1"/>
    <xf numFmtId="0" fontId="0" fillId="3" borderId="0" xfId="0"/>
    <xf numFmtId="0" fontId="15" fillId="2" borderId="0" xfId="2" applyFont="1" applyFill="1" applyAlignment="1"/>
    <xf numFmtId="0" fontId="29" fillId="2" borderId="0" xfId="0" applyFont="1" applyFill="1" applyAlignment="1"/>
    <xf numFmtId="3" fontId="12" fillId="3" borderId="0" xfId="0" applyNumberFormat="1" applyFont="1" applyAlignment="1" applyProtection="1">
      <alignment horizontal="left"/>
      <protection locked="0"/>
    </xf>
    <xf numFmtId="169" fontId="0" fillId="3" borderId="0" xfId="0" applyNumberFormat="1" applyFill="1"/>
    <xf numFmtId="3" fontId="0" fillId="3" borderId="0" xfId="0" applyNumberFormat="1" applyBorder="1"/>
    <xf numFmtId="3" fontId="16" fillId="3" borderId="0" xfId="0" applyNumberFormat="1" applyFont="1" applyFill="1" applyBorder="1" applyAlignment="1">
      <alignment horizontal="right" vertical="center"/>
    </xf>
    <xf numFmtId="3" fontId="0" fillId="3" borderId="0" xfId="0" applyNumberFormat="1" applyAlignment="1" applyProtection="1">
      <alignment horizontal="right"/>
      <protection locked="0"/>
    </xf>
    <xf numFmtId="169" fontId="13" fillId="3" borderId="2" xfId="0" applyNumberFormat="1" applyFont="1" applyFill="1" applyBorder="1" applyAlignment="1">
      <alignment vertical="center"/>
    </xf>
    <xf numFmtId="169" fontId="13" fillId="3" borderId="2" xfId="0" applyNumberFormat="1" applyFont="1" applyFill="1" applyBorder="1" applyAlignment="1">
      <alignment horizontal="right" vertical="center"/>
    </xf>
    <xf numFmtId="169" fontId="13" fillId="3" borderId="8" xfId="0" applyNumberFormat="1" applyFont="1" applyFill="1" applyBorder="1" applyAlignment="1">
      <alignment vertical="center"/>
    </xf>
    <xf numFmtId="169" fontId="13" fillId="3" borderId="10" xfId="0" applyNumberFormat="1" applyFont="1" applyFill="1" applyBorder="1" applyAlignment="1">
      <alignment vertical="center"/>
    </xf>
    <xf numFmtId="169" fontId="13" fillId="3" borderId="10" xfId="0" applyNumberFormat="1" applyFont="1" applyFill="1" applyBorder="1" applyAlignment="1">
      <alignment horizontal="right" vertical="center"/>
    </xf>
    <xf numFmtId="169" fontId="20" fillId="3" borderId="2" xfId="5" applyNumberFormat="1" applyFont="1" applyFill="1"/>
    <xf numFmtId="169" fontId="20" fillId="3" borderId="2" xfId="5" applyNumberFormat="1" applyFont="1" applyFill="1" applyAlignment="1">
      <alignment horizontal="right"/>
    </xf>
    <xf numFmtId="169" fontId="20" fillId="3" borderId="10" xfId="5" applyNumberFormat="1" applyFont="1" applyFill="1" applyBorder="1" applyAlignment="1">
      <alignment horizontal="right"/>
    </xf>
    <xf numFmtId="3" fontId="13" fillId="2" borderId="3" xfId="4" quotePrefix="1" applyNumberFormat="1" applyFont="1" applyFill="1" applyBorder="1" applyAlignment="1">
      <alignment horizontal="right" vertical="center"/>
    </xf>
    <xf numFmtId="0" fontId="21" fillId="2" borderId="4" xfId="3" applyFont="1" applyFill="1" applyBorder="1" applyAlignment="1">
      <alignment horizontal="right" wrapText="1"/>
    </xf>
    <xf numFmtId="0" fontId="20" fillId="0" borderId="20" xfId="0" applyFont="1" applyFill="1" applyBorder="1"/>
    <xf numFmtId="0" fontId="20" fillId="2" borderId="20" xfId="0" applyFont="1" applyFill="1" applyBorder="1"/>
    <xf numFmtId="0" fontId="21" fillId="2" borderId="36" xfId="3" applyFont="1" applyFill="1" applyBorder="1" applyAlignment="1">
      <alignment horizontal="right" wrapText="1"/>
    </xf>
    <xf numFmtId="3" fontId="16" fillId="0" borderId="2" xfId="4" quotePrefix="1" applyNumberFormat="1" applyFont="1" applyFill="1" applyAlignment="1">
      <alignment horizontal="right" vertical="center"/>
    </xf>
    <xf numFmtId="4" fontId="0" fillId="3" borderId="0" xfId="0" applyNumberFormat="1" applyBorder="1"/>
    <xf numFmtId="4" fontId="0" fillId="2" borderId="0" xfId="0" applyNumberFormat="1" applyFill="1" applyBorder="1"/>
    <xf numFmtId="169" fontId="13" fillId="3" borderId="0" xfId="0" applyNumberFormat="1" applyFont="1" applyFill="1" applyBorder="1" applyAlignment="1">
      <alignment vertical="center"/>
    </xf>
    <xf numFmtId="3" fontId="13" fillId="2" borderId="3" xfId="296" applyNumberFormat="1" applyFont="1" applyFill="1" applyBorder="1"/>
    <xf numFmtId="41" fontId="13" fillId="2" borderId="2" xfId="51" quotePrefix="1" applyNumberFormat="1" applyFont="1" applyFill="1" applyAlignment="1">
      <alignment horizontal="right" vertical="center"/>
    </xf>
    <xf numFmtId="41" fontId="13" fillId="0" borderId="0" xfId="51" applyNumberFormat="1" applyFont="1" applyFill="1" applyBorder="1">
      <alignment vertical="center"/>
    </xf>
    <xf numFmtId="41" fontId="20" fillId="2" borderId="2" xfId="51" quotePrefix="1" applyNumberFormat="1" applyFont="1" applyFill="1" applyAlignment="1">
      <alignment horizontal="right" vertical="center"/>
    </xf>
    <xf numFmtId="41" fontId="20" fillId="0" borderId="0" xfId="51" applyNumberFormat="1" applyFont="1" applyFill="1" applyBorder="1">
      <alignment vertical="center"/>
    </xf>
    <xf numFmtId="41" fontId="20" fillId="2" borderId="0" xfId="51" applyNumberFormat="1" applyFont="1" applyFill="1" applyBorder="1">
      <alignment vertical="center"/>
    </xf>
    <xf numFmtId="3" fontId="13" fillId="3" borderId="10" xfId="4" quotePrefix="1" applyNumberFormat="1" applyFont="1" applyFill="1" applyBorder="1" applyAlignment="1">
      <alignment horizontal="right" vertical="center"/>
    </xf>
    <xf numFmtId="41" fontId="13" fillId="0" borderId="3" xfId="0" applyNumberFormat="1" applyFont="1" applyFill="1" applyBorder="1"/>
    <xf numFmtId="41" fontId="20" fillId="0" borderId="3" xfId="0" applyNumberFormat="1" applyFont="1" applyFill="1" applyBorder="1"/>
    <xf numFmtId="3" fontId="13" fillId="0" borderId="2" xfId="4" applyNumberFormat="1" applyFont="1">
      <alignment vertical="center"/>
    </xf>
    <xf numFmtId="3" fontId="16" fillId="0" borderId="2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3" fontId="13" fillId="0" borderId="2" xfId="51" applyNumberFormat="1" applyFont="1" applyFill="1" applyAlignment="1">
      <alignment horizontal="right" vertical="center"/>
    </xf>
    <xf numFmtId="3" fontId="13" fillId="0" borderId="0" xfId="51" applyNumberFormat="1" applyFont="1" applyFill="1" applyBorder="1" applyAlignment="1">
      <alignment horizontal="right" vertical="center"/>
    </xf>
    <xf numFmtId="3" fontId="13" fillId="0" borderId="8" xfId="4" applyNumberFormat="1" applyFont="1" applyFill="1" applyBorder="1" applyAlignment="1">
      <alignment horizontal="left" vertical="center"/>
    </xf>
    <xf numFmtId="3" fontId="13" fillId="0" borderId="8" xfId="4" applyNumberFormat="1" applyFont="1" applyFill="1" applyBorder="1" applyAlignment="1">
      <alignment horizontal="right" vertical="center"/>
    </xf>
    <xf numFmtId="0" fontId="21" fillId="2" borderId="8" xfId="3" applyFont="1" applyFill="1" applyBorder="1" applyAlignment="1">
      <alignment horizontal="left" wrapText="1"/>
    </xf>
    <xf numFmtId="0" fontId="21" fillId="2" borderId="8" xfId="3" applyFont="1" applyFill="1" applyBorder="1" applyAlignment="1">
      <alignment horizontal="right" wrapText="1"/>
    </xf>
    <xf numFmtId="3" fontId="16" fillId="3" borderId="0" xfId="4" applyNumberFormat="1" applyFill="1" applyBorder="1">
      <alignment vertical="center"/>
    </xf>
    <xf numFmtId="3" fontId="20" fillId="3" borderId="2" xfId="5" applyNumberFormat="1" applyFill="1"/>
    <xf numFmtId="3" fontId="20" fillId="3" borderId="10" xfId="5" applyNumberFormat="1" applyFill="1" applyBorder="1"/>
    <xf numFmtId="3" fontId="13" fillId="3" borderId="0" xfId="4" applyNumberFormat="1" applyFont="1" applyFill="1" applyBorder="1" applyAlignment="1">
      <alignment horizontal="right" vertical="center"/>
    </xf>
    <xf numFmtId="3" fontId="20" fillId="3" borderId="0" xfId="5" applyNumberFormat="1" applyFill="1" applyBorder="1"/>
    <xf numFmtId="3" fontId="20" fillId="3" borderId="2" xfId="4" applyNumberFormat="1" applyFont="1" applyFill="1" applyAlignment="1">
      <alignment horizontal="right" vertical="center"/>
    </xf>
    <xf numFmtId="166" fontId="13" fillId="35" borderId="16" xfId="0" applyNumberFormat="1" applyFont="1" applyFill="1" applyBorder="1" applyAlignment="1">
      <alignment horizontal="right" vertical="center"/>
    </xf>
    <xf numFmtId="166" fontId="13" fillId="35" borderId="26" xfId="0" applyNumberFormat="1" applyFont="1" applyFill="1" applyBorder="1" applyAlignment="1">
      <alignment horizontal="right" vertical="center"/>
    </xf>
    <xf numFmtId="3" fontId="20" fillId="35" borderId="17" xfId="5" applyNumberFormat="1" applyFont="1" applyFill="1" applyBorder="1"/>
    <xf numFmtId="3" fontId="20" fillId="35" borderId="26" xfId="5" applyNumberFormat="1" applyFont="1" applyFill="1" applyBorder="1"/>
    <xf numFmtId="3" fontId="20" fillId="35" borderId="17" xfId="4" applyNumberFormat="1" applyFont="1" applyFill="1" applyBorder="1" applyAlignment="1">
      <alignment horizontal="right" vertical="center"/>
    </xf>
    <xf numFmtId="3" fontId="13" fillId="35" borderId="16" xfId="0" applyNumberFormat="1" applyFont="1" applyFill="1" applyBorder="1"/>
    <xf numFmtId="3" fontId="13" fillId="35" borderId="26" xfId="0" applyNumberFormat="1" applyFont="1" applyFill="1" applyBorder="1"/>
    <xf numFmtId="3" fontId="20" fillId="35" borderId="16" xfId="0" applyNumberFormat="1" applyFont="1" applyFill="1" applyBorder="1"/>
    <xf numFmtId="3" fontId="20" fillId="35" borderId="26" xfId="0" applyNumberFormat="1" applyFont="1" applyFill="1" applyBorder="1"/>
    <xf numFmtId="3" fontId="13" fillId="35" borderId="22" xfId="0" applyNumberFormat="1" applyFont="1" applyFill="1" applyBorder="1"/>
    <xf numFmtId="3" fontId="13" fillId="35" borderId="24" xfId="0" applyNumberFormat="1" applyFont="1" applyFill="1" applyBorder="1"/>
    <xf numFmtId="166" fontId="13" fillId="35" borderId="17" xfId="0" applyNumberFormat="1" applyFont="1" applyFill="1" applyBorder="1" applyAlignment="1">
      <alignment horizontal="right" vertical="center"/>
    </xf>
    <xf numFmtId="3" fontId="16" fillId="3" borderId="8" xfId="0" applyNumberFormat="1" applyFont="1" applyFill="1" applyBorder="1" applyAlignment="1">
      <alignment vertical="center"/>
    </xf>
    <xf numFmtId="3" fontId="16" fillId="3" borderId="2" xfId="0" applyNumberFormat="1" applyFont="1" applyFill="1" applyBorder="1" applyAlignment="1">
      <alignment horizontal="right" vertical="center"/>
    </xf>
    <xf numFmtId="3" fontId="16" fillId="3" borderId="10" xfId="0" applyNumberFormat="1" applyFont="1" applyFill="1" applyBorder="1" applyAlignment="1">
      <alignment horizontal="right" vertical="center"/>
    </xf>
    <xf numFmtId="3" fontId="13" fillId="3" borderId="2" xfId="4" quotePrefix="1" applyNumberFormat="1" applyFont="1" applyFill="1" applyAlignment="1">
      <alignment horizontal="right" vertical="center"/>
    </xf>
    <xf numFmtId="3" fontId="20" fillId="3" borderId="10" xfId="4" quotePrefix="1" applyNumberFormat="1" applyFont="1" applyFill="1" applyBorder="1" applyAlignment="1">
      <alignment horizontal="right" vertical="center"/>
    </xf>
    <xf numFmtId="3" fontId="13" fillId="0" borderId="2" xfId="4" applyNumberFormat="1" applyFont="1" applyFill="1" applyAlignment="1">
      <alignment horizontal="right" vertical="center"/>
    </xf>
    <xf numFmtId="169" fontId="13" fillId="0" borderId="10" xfId="0" applyNumberFormat="1" applyFont="1" applyFill="1" applyBorder="1" applyAlignment="1">
      <alignment vertical="center"/>
    </xf>
    <xf numFmtId="169" fontId="13" fillId="0" borderId="2" xfId="0" applyNumberFormat="1" applyFont="1" applyFill="1" applyBorder="1" applyAlignment="1">
      <alignment horizontal="right" vertical="center"/>
    </xf>
    <xf numFmtId="169" fontId="13" fillId="0" borderId="2" xfId="0" quotePrefix="1" applyNumberFormat="1" applyFont="1" applyFill="1" applyBorder="1" applyAlignment="1">
      <alignment vertical="center"/>
    </xf>
    <xf numFmtId="41" fontId="20" fillId="0" borderId="2" xfId="51" applyNumberFormat="1" applyFont="1" applyFill="1" applyAlignment="1">
      <alignment horizontal="right" vertical="center"/>
    </xf>
    <xf numFmtId="169" fontId="13" fillId="0" borderId="2" xfId="0" applyNumberFormat="1" applyFont="1" applyFill="1" applyBorder="1" applyAlignment="1">
      <alignment vertical="center"/>
    </xf>
    <xf numFmtId="41" fontId="13" fillId="0" borderId="2" xfId="51" applyNumberFormat="1" applyFont="1" applyFill="1" applyAlignment="1">
      <alignment horizontal="right" vertical="center"/>
    </xf>
    <xf numFmtId="3" fontId="13" fillId="3" borderId="2" xfId="51" applyNumberFormat="1" applyFont="1" applyFill="1" applyAlignment="1">
      <alignment horizontal="right" vertical="center"/>
    </xf>
    <xf numFmtId="169" fontId="0" fillId="3" borderId="0" xfId="0" applyNumberFormat="1" applyFill="1" applyBorder="1"/>
    <xf numFmtId="3" fontId="20" fillId="0" borderId="0" xfId="4" applyNumberFormat="1" applyFont="1" applyFill="1" applyBorder="1">
      <alignment vertical="center"/>
    </xf>
    <xf numFmtId="3" fontId="20" fillId="0" borderId="4" xfId="0" applyNumberFormat="1" applyFont="1" applyFill="1" applyBorder="1"/>
    <xf numFmtId="3" fontId="20" fillId="0" borderId="11" xfId="4" applyNumberFormat="1" applyFont="1" applyFill="1" applyBorder="1" applyAlignment="1">
      <alignment horizontal="right" vertical="center"/>
    </xf>
    <xf numFmtId="3" fontId="20" fillId="0" borderId="0" xfId="51" applyNumberFormat="1" applyFont="1" applyFill="1" applyBorder="1">
      <alignment vertical="center"/>
    </xf>
    <xf numFmtId="3" fontId="20" fillId="0" borderId="3" xfId="0" applyNumberFormat="1" applyFont="1" applyFill="1" applyBorder="1"/>
    <xf numFmtId="3" fontId="20" fillId="0" borderId="0" xfId="4" applyNumberFormat="1" applyFont="1" applyFill="1" applyBorder="1" applyAlignment="1">
      <alignment horizontal="right" vertical="center"/>
    </xf>
    <xf numFmtId="3" fontId="13" fillId="0" borderId="3" xfId="4" applyNumberFormat="1" applyFont="1" applyFill="1" applyBorder="1" applyAlignment="1">
      <alignment horizontal="right" vertical="center"/>
    </xf>
    <xf numFmtId="3" fontId="13" fillId="0" borderId="0" xfId="4" applyNumberFormat="1" applyFont="1" applyFill="1" applyBorder="1" applyAlignment="1">
      <alignment horizontal="left" vertical="center"/>
    </xf>
    <xf numFmtId="3" fontId="19" fillId="3" borderId="0" xfId="0" applyNumberFormat="1" applyFont="1" applyBorder="1"/>
    <xf numFmtId="3" fontId="0" fillId="0" borderId="0" xfId="0" applyNumberFormat="1" applyFont="1" applyFill="1" applyBorder="1" applyAlignment="1"/>
    <xf numFmtId="166" fontId="22" fillId="2" borderId="0" xfId="0" applyNumberFormat="1" applyFont="1" applyFill="1" applyBorder="1"/>
    <xf numFmtId="166" fontId="38" fillId="2" borderId="0" xfId="4" applyNumberFormat="1" applyFont="1" applyFill="1" applyBorder="1">
      <alignment vertical="center"/>
    </xf>
    <xf numFmtId="0" fontId="20" fillId="2" borderId="0" xfId="51" applyFont="1" applyFill="1" applyBorder="1">
      <alignment vertical="center"/>
    </xf>
    <xf numFmtId="0" fontId="0" fillId="3" borderId="0" xfId="0" applyFill="1"/>
    <xf numFmtId="41" fontId="20" fillId="0" borderId="0" xfId="0" applyNumberFormat="1" applyFont="1" applyFill="1" applyBorder="1"/>
    <xf numFmtId="3" fontId="20" fillId="3" borderId="0" xfId="0" applyNumberFormat="1" applyFont="1" applyFill="1" applyBorder="1" applyAlignment="1">
      <alignment horizontal="right" vertical="center"/>
    </xf>
    <xf numFmtId="3" fontId="20" fillId="4" borderId="0" xfId="51" applyNumberFormat="1" applyFont="1" applyFill="1" applyBorder="1">
      <alignment vertical="center"/>
    </xf>
    <xf numFmtId="3" fontId="20" fillId="35" borderId="0" xfId="5" applyNumberFormat="1" applyFont="1" applyFill="1" applyBorder="1"/>
    <xf numFmtId="1" fontId="20" fillId="2" borderId="0" xfId="5" applyFont="1" applyFill="1" applyBorder="1"/>
    <xf numFmtId="3" fontId="20" fillId="4" borderId="0" xfId="0" applyNumberFormat="1" applyFont="1" applyFill="1" applyBorder="1" applyAlignment="1">
      <alignment horizontal="right" vertical="center"/>
    </xf>
    <xf numFmtId="3" fontId="20" fillId="35" borderId="0" xfId="51" applyNumberFormat="1" applyFont="1" applyFill="1" applyBorder="1">
      <alignment vertical="center"/>
    </xf>
    <xf numFmtId="0" fontId="87" fillId="2" borderId="0" xfId="0" applyFont="1" applyFill="1" applyBorder="1"/>
    <xf numFmtId="3" fontId="86" fillId="0" borderId="0" xfId="4" applyNumberFormat="1" applyFont="1" applyFill="1" applyBorder="1">
      <alignment vertical="center"/>
    </xf>
    <xf numFmtId="3" fontId="86" fillId="0" borderId="2" xfId="4" applyNumberFormat="1" applyFont="1" applyFill="1">
      <alignment vertical="center"/>
    </xf>
    <xf numFmtId="3" fontId="87" fillId="3" borderId="0" xfId="0" applyNumberFormat="1" applyFont="1"/>
    <xf numFmtId="0" fontId="88" fillId="2" borderId="0" xfId="0" applyFont="1" applyFill="1" applyBorder="1"/>
    <xf numFmtId="0" fontId="89" fillId="2" borderId="3" xfId="3" applyFont="1" applyFill="1" applyBorder="1" applyAlignment="1">
      <alignment vertical="center"/>
    </xf>
    <xf numFmtId="3" fontId="88" fillId="2" borderId="0" xfId="0" applyNumberFormat="1" applyFont="1" applyFill="1" applyBorder="1"/>
    <xf numFmtId="3" fontId="90" fillId="3" borderId="0" xfId="0" applyNumberFormat="1" applyFont="1" applyBorder="1"/>
    <xf numFmtId="3" fontId="13" fillId="3" borderId="0" xfId="4" applyNumberFormat="1" applyFont="1" applyFill="1" applyBorder="1">
      <alignment vertical="center"/>
    </xf>
    <xf numFmtId="3" fontId="86" fillId="3" borderId="2" xfId="4" applyNumberFormat="1" applyFont="1" applyFill="1">
      <alignment vertical="center"/>
    </xf>
    <xf numFmtId="3" fontId="91" fillId="3" borderId="2" xfId="5" applyNumberFormat="1" applyFont="1" applyFill="1"/>
    <xf numFmtId="3" fontId="92" fillId="3" borderId="2" xfId="4" applyNumberFormat="1" applyFont="1" applyFill="1">
      <alignment vertical="center"/>
    </xf>
    <xf numFmtId="0" fontId="93" fillId="2" borderId="5" xfId="3" applyFont="1" applyFill="1" applyBorder="1" applyAlignment="1">
      <alignment horizontal="right" vertical="center"/>
    </xf>
    <xf numFmtId="0" fontId="93" fillId="2" borderId="5" xfId="3" applyFont="1" applyFill="1" applyBorder="1">
      <alignment horizontal="right" vertical="center"/>
    </xf>
    <xf numFmtId="3" fontId="86" fillId="3" borderId="2" xfId="4" applyNumberFormat="1" applyFont="1" applyFill="1" applyAlignment="1">
      <alignment horizontal="right" vertical="center"/>
    </xf>
    <xf numFmtId="3" fontId="13" fillId="0" borderId="0" xfId="5" applyNumberFormat="1" applyFont="1" applyFill="1" applyBorder="1" applyAlignment="1">
      <alignment horizontal="right"/>
    </xf>
    <xf numFmtId="0" fontId="13" fillId="2" borderId="0" xfId="0" applyFont="1" applyFill="1"/>
    <xf numFmtId="41" fontId="0" fillId="2" borderId="0" xfId="0" applyNumberFormat="1" applyFill="1"/>
    <xf numFmtId="3" fontId="13" fillId="0" borderId="2" xfId="4" quotePrefix="1" applyNumberFormat="1" applyFont="1" applyFill="1" applyAlignment="1">
      <alignment horizontal="right" vertical="center"/>
    </xf>
    <xf numFmtId="3" fontId="13" fillId="0" borderId="2" xfId="51" applyNumberFormat="1" applyFont="1" applyFill="1">
      <alignment vertical="center"/>
    </xf>
    <xf numFmtId="3" fontId="13" fillId="0" borderId="0" xfId="51" applyNumberFormat="1" applyFont="1" applyFill="1" applyBorder="1">
      <alignment vertical="center"/>
    </xf>
    <xf numFmtId="3" fontId="13" fillId="3" borderId="2" xfId="4" applyNumberFormat="1" applyFont="1" applyFill="1">
      <alignment vertical="center"/>
    </xf>
    <xf numFmtId="3" fontId="13" fillId="3" borderId="10" xfId="4" applyNumberFormat="1" applyFont="1" applyFill="1" applyBorder="1">
      <alignment vertical="center"/>
    </xf>
    <xf numFmtId="0" fontId="38" fillId="2" borderId="2" xfId="4" applyFont="1" applyFill="1" applyBorder="1">
      <alignment vertical="center"/>
    </xf>
    <xf numFmtId="3" fontId="38" fillId="0" borderId="0" xfId="4" applyNumberFormat="1" applyFont="1" applyFill="1" applyBorder="1">
      <alignment vertical="center"/>
    </xf>
    <xf numFmtId="3" fontId="38" fillId="3" borderId="2" xfId="4" applyNumberFormat="1" applyFont="1" applyFill="1">
      <alignment vertical="center"/>
    </xf>
    <xf numFmtId="3" fontId="13" fillId="3" borderId="0" xfId="51" applyNumberFormat="1" applyFont="1" applyFill="1" applyBorder="1" applyAlignment="1">
      <alignment horizontal="right" vertical="center"/>
    </xf>
    <xf numFmtId="3" fontId="13" fillId="3" borderId="24" xfId="4" applyNumberFormat="1" applyFont="1" applyFill="1" applyBorder="1" applyAlignment="1">
      <alignment horizontal="right" vertical="center"/>
    </xf>
    <xf numFmtId="3" fontId="20" fillId="3" borderId="0" xfId="4" applyNumberFormat="1" applyFont="1" applyFill="1" applyBorder="1" applyAlignment="1">
      <alignment horizontal="right" vertical="center"/>
    </xf>
    <xf numFmtId="3" fontId="0" fillId="3" borderId="0" xfId="51" applyNumberFormat="1" applyFont="1" applyFill="1" applyBorder="1" applyAlignment="1">
      <alignment horizontal="right" vertical="center"/>
    </xf>
    <xf numFmtId="3" fontId="0" fillId="3" borderId="10" xfId="4" applyNumberFormat="1" applyFont="1" applyFill="1" applyBorder="1" applyAlignment="1">
      <alignment horizontal="right" vertical="center"/>
    </xf>
    <xf numFmtId="3" fontId="0" fillId="35" borderId="17" xfId="51" applyNumberFormat="1" applyFont="1" applyFill="1" applyBorder="1">
      <alignment vertical="center"/>
    </xf>
    <xf numFmtId="3" fontId="0" fillId="35" borderId="17" xfId="0" applyNumberFormat="1" applyFill="1" applyBorder="1" applyAlignment="1">
      <alignment horizontal="right" vertical="center"/>
    </xf>
    <xf numFmtId="3" fontId="0" fillId="35" borderId="26" xfId="0" applyNumberFormat="1" applyFill="1" applyBorder="1" applyAlignment="1">
      <alignment horizontal="right" vertical="center"/>
    </xf>
    <xf numFmtId="3" fontId="0" fillId="35" borderId="35" xfId="0" applyNumberFormat="1" applyFill="1" applyBorder="1" applyAlignment="1">
      <alignment horizontal="right" vertical="center"/>
    </xf>
    <xf numFmtId="3" fontId="0" fillId="0" borderId="0" xfId="4" applyNumberFormat="1" applyFont="1" applyBorder="1">
      <alignment vertical="center"/>
    </xf>
    <xf numFmtId="3" fontId="0" fillId="0" borderId="0" xfId="51" applyNumberFormat="1" applyFont="1" applyBorder="1">
      <alignment vertical="center"/>
    </xf>
    <xf numFmtId="0" fontId="94" fillId="2" borderId="3" xfId="3" applyFont="1" applyFill="1" applyBorder="1" applyAlignment="1">
      <alignment horizontal="right" vertical="top"/>
    </xf>
    <xf numFmtId="0" fontId="94" fillId="2" borderId="3" xfId="3" applyFont="1" applyFill="1" applyBorder="1" applyAlignment="1">
      <alignment horizontal="right" vertical="top" wrapText="1"/>
    </xf>
    <xf numFmtId="0" fontId="94" fillId="2" borderId="5" xfId="3" applyFont="1" applyFill="1" applyBorder="1" applyAlignment="1">
      <alignment horizontal="right" vertical="top"/>
    </xf>
    <xf numFmtId="0" fontId="94" fillId="2" borderId="5" xfId="3" applyFont="1" applyFill="1" applyBorder="1" applyAlignment="1">
      <alignment horizontal="right" vertical="top" wrapText="1"/>
    </xf>
    <xf numFmtId="3" fontId="61" fillId="2" borderId="2" xfId="4" applyNumberFormat="1" applyFont="1" applyFill="1" applyAlignment="1">
      <alignment horizontal="right" vertical="center"/>
    </xf>
    <xf numFmtId="3" fontId="95" fillId="0" borderId="2" xfId="4" applyNumberFormat="1" applyFont="1" applyFill="1" applyAlignment="1">
      <alignment horizontal="right" vertical="center"/>
    </xf>
    <xf numFmtId="3" fontId="0" fillId="0" borderId="3" xfId="0" applyNumberFormat="1" applyFill="1" applyBorder="1"/>
    <xf numFmtId="3" fontId="0" fillId="0" borderId="0" xfId="4" applyNumberFormat="1" applyFont="1" applyBorder="1" applyAlignment="1">
      <alignment horizontal="right" vertical="center"/>
    </xf>
    <xf numFmtId="3" fontId="20" fillId="0" borderId="3" xfId="4" quotePrefix="1" applyNumberFormat="1" applyFont="1" applyFill="1" applyBorder="1" applyAlignment="1">
      <alignment horizontal="right" vertical="center"/>
    </xf>
    <xf numFmtId="166" fontId="0" fillId="35" borderId="16" xfId="0" applyNumberFormat="1" applyFill="1" applyBorder="1" applyAlignment="1">
      <alignment horizontal="right" vertical="center"/>
    </xf>
    <xf numFmtId="166" fontId="0" fillId="35" borderId="26" xfId="0" applyNumberFormat="1" applyFill="1" applyBorder="1" applyAlignment="1">
      <alignment horizontal="right" vertical="center"/>
    </xf>
    <xf numFmtId="3" fontId="0" fillId="35" borderId="17" xfId="4" applyNumberFormat="1" applyFont="1" applyFill="1" applyBorder="1" applyAlignment="1">
      <alignment horizontal="right" vertical="center"/>
    </xf>
    <xf numFmtId="41" fontId="20" fillId="2" borderId="0" xfId="51" quotePrefix="1" applyNumberFormat="1" applyFont="1" applyFill="1" applyBorder="1" applyAlignment="1">
      <alignment horizontal="right" vertical="center"/>
    </xf>
    <xf numFmtId="41" fontId="20" fillId="0" borderId="0" xfId="51" applyNumberFormat="1" applyFont="1" applyFill="1" applyBorder="1" applyAlignment="1">
      <alignment horizontal="right" vertical="center"/>
    </xf>
    <xf numFmtId="3" fontId="20" fillId="2" borderId="0" xfId="4" quotePrefix="1" applyNumberFormat="1" applyFont="1" applyFill="1" applyBorder="1" applyAlignment="1">
      <alignment horizontal="right" vertical="center"/>
    </xf>
    <xf numFmtId="3" fontId="19" fillId="2" borderId="0" xfId="0" applyNumberFormat="1" applyFont="1" applyFill="1"/>
    <xf numFmtId="3" fontId="16" fillId="2" borderId="0" xfId="0" applyNumberFormat="1" applyFont="1" applyFill="1" applyBorder="1"/>
    <xf numFmtId="0" fontId="19" fillId="0" borderId="0" xfId="0" applyFont="1" applyFill="1" applyBorder="1"/>
    <xf numFmtId="0" fontId="21" fillId="2" borderId="36" xfId="3" applyFill="1" applyBorder="1" applyAlignment="1">
      <alignment horizontal="center" vertical="center" wrapText="1"/>
    </xf>
    <xf numFmtId="0" fontId="21" fillId="2" borderId="37" xfId="3" applyFill="1" applyBorder="1" applyAlignment="1">
      <alignment horizontal="center" vertical="center" wrapText="1"/>
    </xf>
    <xf numFmtId="0" fontId="21" fillId="2" borderId="38" xfId="3" applyFill="1" applyBorder="1" applyAlignment="1">
      <alignment horizontal="center" vertical="center" wrapText="1"/>
    </xf>
    <xf numFmtId="0" fontId="21" fillId="2" borderId="39" xfId="3" applyFill="1" applyBorder="1" applyAlignment="1">
      <alignment horizontal="center" vertical="center" wrapText="1"/>
    </xf>
    <xf numFmtId="0" fontId="21" fillId="2" borderId="40" xfId="3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/>
    </xf>
    <xf numFmtId="0" fontId="21" fillId="2" borderId="41" xfId="0" applyFont="1" applyFill="1" applyBorder="1" applyAlignment="1">
      <alignment horizontal="center" vertical="center"/>
    </xf>
    <xf numFmtId="0" fontId="21" fillId="3" borderId="4" xfId="3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/>
    </xf>
    <xf numFmtId="0" fontId="21" fillId="3" borderId="11" xfId="0" applyFont="1" applyFill="1" applyBorder="1" applyAlignment="1">
      <alignment horizontal="center"/>
    </xf>
    <xf numFmtId="0" fontId="19" fillId="3" borderId="0" xfId="7" applyFill="1"/>
    <xf numFmtId="0" fontId="19" fillId="3" borderId="0" xfId="7" applyFill="1" applyAlignment="1">
      <alignment wrapText="1"/>
    </xf>
    <xf numFmtId="0" fontId="21" fillId="0" borderId="4" xfId="3" applyFont="1" applyBorder="1" applyAlignment="1">
      <alignment horizontal="right" vertical="top" wrapText="1"/>
    </xf>
    <xf numFmtId="0" fontId="21" fillId="0" borderId="3" xfId="3" applyFont="1" applyBorder="1" applyAlignment="1">
      <alignment horizontal="right" vertical="top" wrapText="1"/>
    </xf>
    <xf numFmtId="0" fontId="21" fillId="0" borderId="13" xfId="3" applyFont="1" applyBorder="1" applyAlignment="1">
      <alignment horizontal="center" vertical="top" wrapText="1"/>
    </xf>
    <xf numFmtId="0" fontId="21" fillId="0" borderId="14" xfId="3" applyFont="1" applyBorder="1" applyAlignment="1">
      <alignment horizontal="center" vertical="top" wrapText="1"/>
    </xf>
    <xf numFmtId="0" fontId="21" fillId="2" borderId="37" xfId="3" applyFont="1" applyFill="1" applyBorder="1" applyAlignment="1">
      <alignment horizontal="center" vertical="center"/>
    </xf>
    <xf numFmtId="0" fontId="21" fillId="2" borderId="41" xfId="3" applyFont="1" applyFill="1" applyBorder="1" applyAlignment="1">
      <alignment horizontal="center" vertical="center"/>
    </xf>
    <xf numFmtId="0" fontId="21" fillId="2" borderId="42" xfId="0" applyFont="1" applyFill="1" applyBorder="1" applyAlignment="1">
      <alignment horizontal="center" vertical="center"/>
    </xf>
    <xf numFmtId="0" fontId="93" fillId="3" borderId="10" xfId="3" applyFont="1" applyFill="1" applyBorder="1" applyAlignment="1">
      <alignment horizontal="center" vertical="center"/>
    </xf>
    <xf numFmtId="0" fontId="93" fillId="3" borderId="2" xfId="3" applyFont="1" applyFill="1" applyBorder="1" applyAlignment="1">
      <alignment horizontal="center" vertical="center"/>
    </xf>
    <xf numFmtId="0" fontId="21" fillId="2" borderId="8" xfId="3" applyFont="1" applyFill="1" applyBorder="1" applyAlignment="1">
      <alignment horizontal="right" vertical="center" wrapText="1"/>
    </xf>
    <xf numFmtId="0" fontId="21" fillId="2" borderId="10" xfId="3" applyFont="1" applyFill="1" applyBorder="1" applyAlignment="1">
      <alignment horizontal="right" vertical="center" wrapText="1"/>
    </xf>
    <xf numFmtId="0" fontId="21" fillId="2" borderId="9" xfId="3" applyFont="1" applyFill="1" applyBorder="1" applyAlignment="1">
      <alignment horizontal="right" vertical="center" wrapText="1"/>
    </xf>
    <xf numFmtId="0" fontId="21" fillId="2" borderId="8" xfId="3" applyFill="1" applyBorder="1" applyAlignment="1">
      <alignment horizontal="center" vertical="center" wrapText="1"/>
    </xf>
    <xf numFmtId="0" fontId="21" fillId="2" borderId="11" xfId="3" applyFill="1" applyBorder="1" applyAlignment="1">
      <alignment horizontal="center" vertical="center" wrapText="1"/>
    </xf>
    <xf numFmtId="0" fontId="15" fillId="2" borderId="0" xfId="2" applyFont="1" applyFill="1" applyAlignment="1">
      <alignment horizontal="left" wrapText="1"/>
    </xf>
    <xf numFmtId="0" fontId="0" fillId="2" borderId="0" xfId="0" applyFill="1" applyAlignment="1">
      <alignment wrapText="1"/>
    </xf>
    <xf numFmtId="0" fontId="21" fillId="2" borderId="8" xfId="3" applyFill="1" applyBorder="1" applyAlignment="1">
      <alignment horizontal="center" vertical="center"/>
    </xf>
    <xf numFmtId="0" fontId="21" fillId="2" borderId="6" xfId="3" applyFill="1" applyBorder="1" applyAlignment="1">
      <alignment horizontal="center" vertical="center"/>
    </xf>
    <xf numFmtId="0" fontId="18" fillId="2" borderId="0" xfId="7" applyFont="1" applyFill="1" applyAlignment="1">
      <alignment wrapText="1"/>
    </xf>
    <xf numFmtId="0" fontId="19" fillId="2" borderId="0" xfId="7" applyFill="1" applyAlignment="1">
      <alignment wrapText="1"/>
    </xf>
    <xf numFmtId="0" fontId="19" fillId="2" borderId="0" xfId="0" applyFont="1" applyFill="1" applyBorder="1" applyAlignment="1">
      <alignment horizontal="center"/>
    </xf>
    <xf numFmtId="0" fontId="21" fillId="2" borderId="21" xfId="0" applyFont="1" applyFill="1" applyBorder="1" applyAlignment="1">
      <alignment horizontal="center"/>
    </xf>
    <xf numFmtId="0" fontId="21" fillId="3" borderId="22" xfId="0" applyFont="1" applyFill="1" applyBorder="1" applyAlignment="1">
      <alignment horizontal="right" vertical="top" wrapText="1"/>
    </xf>
    <xf numFmtId="0" fontId="21" fillId="3" borderId="23" xfId="0" applyFont="1" applyFill="1" applyBorder="1" applyAlignment="1">
      <alignment horizontal="right" vertical="top" wrapText="1"/>
    </xf>
    <xf numFmtId="0" fontId="21" fillId="3" borderId="24" xfId="0" applyFont="1" applyFill="1" applyBorder="1" applyAlignment="1">
      <alignment horizontal="right" vertical="top" wrapText="1"/>
    </xf>
    <xf numFmtId="0" fontId="21" fillId="3" borderId="25" xfId="0" applyFont="1" applyFill="1" applyBorder="1" applyAlignment="1">
      <alignment horizontal="right" vertical="top" wrapText="1"/>
    </xf>
    <xf numFmtId="0" fontId="0" fillId="3" borderId="0" xfId="0" applyFill="1"/>
  </cellXfs>
  <cellStyles count="964">
    <cellStyle name="1. Tabell nr" xfId="1" xr:uid="{00000000-0005-0000-0000-000000000000}"/>
    <cellStyle name="2. Tabell-tittel" xfId="2" xr:uid="{00000000-0005-0000-0000-000001000000}"/>
    <cellStyle name="20 % – uthevingsfarge 1" xfId="28" builtinId="30" customBuiltin="1"/>
    <cellStyle name="20 % – uthevingsfarge 1 10" xfId="477" xr:uid="{00000000-0005-0000-0000-000001020000}"/>
    <cellStyle name="20 % – uthevingsfarge 1 10 2" xfId="886" xr:uid="{1BC15145-3EB0-44F6-83B5-FE926E773965}"/>
    <cellStyle name="20 % – uthevingsfarge 1 11" xfId="522" xr:uid="{00000000-0005-0000-0000-00000D020000}"/>
    <cellStyle name="20 % – uthevingsfarge 1 11 2" xfId="931" xr:uid="{BA5D1320-11E0-4C06-AC28-ABCBE7045D73}"/>
    <cellStyle name="20 % – uthevingsfarge 1 12" xfId="543" xr:uid="{67D4A351-207C-434F-AB19-47328E2B7477}"/>
    <cellStyle name="20 % – uthevingsfarge 1 12 2" xfId="952" xr:uid="{A0E7C9A5-8218-4371-A20B-FC7241AAB0F2}"/>
    <cellStyle name="20 % – uthevingsfarge 1 13" xfId="555" xr:uid="{61AF61D7-12B0-4ABE-8111-00E9002B28DF}"/>
    <cellStyle name="20 % - uthevingsfarge 1 2" xfId="231" xr:uid="{00000000-0005-0000-0000-000003000000}"/>
    <cellStyle name="20 % – uthevingsfarge 1 2" xfId="59" xr:uid="{00000000-0005-0000-0000-000004000000}"/>
    <cellStyle name="20 % - uthevingsfarge 1 2 2" xfId="259" xr:uid="{00000000-0005-0000-0000-000005000000}"/>
    <cellStyle name="20 % – uthevingsfarge 1 2 2" xfId="171" xr:uid="{00000000-0005-0000-0000-000006000000}"/>
    <cellStyle name="20 % - uthevingsfarge 1 2 2 2" xfId="710" xr:uid="{BA5E71C5-5223-454A-9624-F5E5FAE5F36D}"/>
    <cellStyle name="20 % – uthevingsfarge 1 2 2 2" xfId="646" xr:uid="{A0715489-C6A1-43FB-BCDE-13758E8EEC9A}"/>
    <cellStyle name="20 % - uthevingsfarge 1 2 3" xfId="684" xr:uid="{D60ED55F-7D4F-42F7-878C-5FB3A2B1A214}"/>
    <cellStyle name="20 % – uthevingsfarge 1 2 3" xfId="317" xr:uid="{00000000-0005-0000-0000-000007000000}"/>
    <cellStyle name="20 % – uthevingsfarge 1 2 3 2" xfId="766" xr:uid="{06AE9FFA-002F-49AC-9ADC-397F8CC15470}"/>
    <cellStyle name="20 % – uthevingsfarge 1 2 4" xfId="310" xr:uid="{00000000-0005-0000-0000-000008000000}"/>
    <cellStyle name="20 % – uthevingsfarge 1 2 4 2" xfId="759" xr:uid="{EBD4E37A-159A-4DD5-91B3-1E3AF2E109E0}"/>
    <cellStyle name="20 % – uthevingsfarge 1 2 5" xfId="311" xr:uid="{00000000-0005-0000-0000-000009000000}"/>
    <cellStyle name="20 % – uthevingsfarge 1 2 5 2" xfId="760" xr:uid="{6CE4CD11-3D09-4E33-8A35-0B5EDCCFB1E2}"/>
    <cellStyle name="20 % – uthevingsfarge 1 2 6" xfId="569" xr:uid="{A72132AE-FBD2-4879-937D-6A997FB40792}"/>
    <cellStyle name="20 % - uthevingsfarge 1 3" xfId="272" xr:uid="{00000000-0005-0000-0000-00000A000000}"/>
    <cellStyle name="20 % – uthevingsfarge 1 3" xfId="79" xr:uid="{00000000-0005-0000-0000-00000B000000}"/>
    <cellStyle name="20 % - uthevingsfarge 1 3 2" xfId="723" xr:uid="{C7B2F3D6-B3B1-4108-9EC4-1A9D6EDF62E6}"/>
    <cellStyle name="20 % – uthevingsfarge 1 3 2" xfId="191" xr:uid="{00000000-0005-0000-0000-00000C000000}"/>
    <cellStyle name="20 % – uthevingsfarge 1 3 2 2" xfId="666" xr:uid="{C6B61495-6500-4531-B46E-DD6DE464B671}"/>
    <cellStyle name="20 % – uthevingsfarge 1 3 3" xfId="589" xr:uid="{F5E86AB5-7059-43B7-8063-6E5A1330600E}"/>
    <cellStyle name="20 % - uthevingsfarge 1 4" xfId="245" xr:uid="{00000000-0005-0000-0000-00000D000000}"/>
    <cellStyle name="20 % – uthevingsfarge 1 4" xfId="108" xr:uid="{00000000-0005-0000-0000-00000E000000}"/>
    <cellStyle name="20 % - uthevingsfarge 1 4 2" xfId="696" xr:uid="{046B69FD-86EF-4912-BF0D-4114DF095F38}"/>
    <cellStyle name="20 % – uthevingsfarge 1 4 2" xfId="618" xr:uid="{46F65BE4-D426-4D80-981E-3884EDF5020E}"/>
    <cellStyle name="20 % – uthevingsfarge 1 5" xfId="101" xr:uid="{00000000-0005-0000-0000-00000F000000}"/>
    <cellStyle name="20 % – uthevingsfarge 1 5 2" xfId="611" xr:uid="{D7BED9DA-1A5B-4B01-AD93-6E83B02271C0}"/>
    <cellStyle name="20 % – uthevingsfarge 1 6" xfId="102" xr:uid="{00000000-0005-0000-0000-000010000000}"/>
    <cellStyle name="20 % – uthevingsfarge 1 6 2" xfId="612" xr:uid="{19E8E1E3-AB4A-4B10-AAA9-FC8DF2A6C481}"/>
    <cellStyle name="20 % – uthevingsfarge 1 7" xfId="98" xr:uid="{00000000-0005-0000-0000-000011000000}"/>
    <cellStyle name="20 % – uthevingsfarge 1 7 2" xfId="608" xr:uid="{45B199F7-1BDC-4148-9E60-5EEA419F464F}"/>
    <cellStyle name="20 % – uthevingsfarge 1 8" xfId="483" xr:uid="{00000000-0005-0000-0000-0000E1010000}"/>
    <cellStyle name="20 % – uthevingsfarge 1 8 2" xfId="892" xr:uid="{2A92AA54-F8F2-4120-A603-4C46666A4624}"/>
    <cellStyle name="20 % – uthevingsfarge 1 9" xfId="481" xr:uid="{00000000-0005-0000-0000-0000F5010000}"/>
    <cellStyle name="20 % – uthevingsfarge 1 9 2" xfId="890" xr:uid="{2808B27C-4035-4845-9175-2CD0D44075EB}"/>
    <cellStyle name="20 % – uthevingsfarge 2" xfId="32" builtinId="34" customBuiltin="1"/>
    <cellStyle name="20 % – uthevingsfarge 2 10" xfId="478" xr:uid="{00000000-0005-0000-0000-000002020000}"/>
    <cellStyle name="20 % – uthevingsfarge 2 10 2" xfId="887" xr:uid="{6DA6C9B2-EA48-46E2-AB31-45428FE54B08}"/>
    <cellStyle name="20 % – uthevingsfarge 2 11" xfId="525" xr:uid="{00000000-0005-0000-0000-00000E020000}"/>
    <cellStyle name="20 % – uthevingsfarge 2 11 2" xfId="934" xr:uid="{9D3A5528-9BF3-4FCD-ABDF-3BB732189814}"/>
    <cellStyle name="20 % – uthevingsfarge 2 12" xfId="545" xr:uid="{9D80F8CE-58ED-48FD-ABC8-2A2A2E388CE8}"/>
    <cellStyle name="20 % – uthevingsfarge 2 12 2" xfId="954" xr:uid="{011E51FD-5904-45AD-B76E-47DD26BCFC69}"/>
    <cellStyle name="20 % – uthevingsfarge 2 13" xfId="557" xr:uid="{8E35D524-43C5-4B66-B7A7-61DDEA37D6C0}"/>
    <cellStyle name="20 % - uthevingsfarge 2 2" xfId="233" xr:uid="{00000000-0005-0000-0000-000013000000}"/>
    <cellStyle name="20 % – uthevingsfarge 2 2" xfId="62" xr:uid="{00000000-0005-0000-0000-000014000000}"/>
    <cellStyle name="20 % - uthevingsfarge 2 2 2" xfId="261" xr:uid="{00000000-0005-0000-0000-000015000000}"/>
    <cellStyle name="20 % – uthevingsfarge 2 2 2" xfId="174" xr:uid="{00000000-0005-0000-0000-000016000000}"/>
    <cellStyle name="20 % - uthevingsfarge 2 2 2 2" xfId="712" xr:uid="{DACE2C43-D7D0-472D-B820-10D49E8202E0}"/>
    <cellStyle name="20 % – uthevingsfarge 2 2 2 2" xfId="649" xr:uid="{FCED3810-981E-476F-8F27-8D62543F3CE4}"/>
    <cellStyle name="20 % - uthevingsfarge 2 2 3" xfId="686" xr:uid="{A143A9C2-5C0A-4021-88F5-50AEBC377E05}"/>
    <cellStyle name="20 % – uthevingsfarge 2 2 3" xfId="320" xr:uid="{00000000-0005-0000-0000-000017000000}"/>
    <cellStyle name="20 % – uthevingsfarge 2 2 3 2" xfId="769" xr:uid="{A02F951D-AB7A-468F-B3A6-CB011DA16F82}"/>
    <cellStyle name="20 % – uthevingsfarge 2 2 4" xfId="165" xr:uid="{00000000-0005-0000-0000-000018000000}"/>
    <cellStyle name="20 % – uthevingsfarge 2 2 4 2" xfId="642" xr:uid="{8E2ECF9A-BEE8-42DF-B4A8-77EF1B2A6FE6}"/>
    <cellStyle name="20 % – uthevingsfarge 2 2 5" xfId="333" xr:uid="{00000000-0005-0000-0000-000019000000}"/>
    <cellStyle name="20 % – uthevingsfarge 2 2 5 2" xfId="782" xr:uid="{EF359596-0A66-4112-9B49-E661A1D6FCF2}"/>
    <cellStyle name="20 % – uthevingsfarge 2 2 6" xfId="572" xr:uid="{68E09A6B-444F-4BAC-B603-3FF5AD829CAC}"/>
    <cellStyle name="20 % - uthevingsfarge 2 3" xfId="274" xr:uid="{00000000-0005-0000-0000-00001A000000}"/>
    <cellStyle name="20 % – uthevingsfarge 2 3" xfId="82" xr:uid="{00000000-0005-0000-0000-00001B000000}"/>
    <cellStyle name="20 % - uthevingsfarge 2 3 2" xfId="725" xr:uid="{B76FA838-9864-4E49-87DC-208CE3FFDCC4}"/>
    <cellStyle name="20 % – uthevingsfarge 2 3 2" xfId="194" xr:uid="{00000000-0005-0000-0000-00001C000000}"/>
    <cellStyle name="20 % – uthevingsfarge 2 3 2 2" xfId="669" xr:uid="{41BACDF5-465F-4F58-8645-294356223B62}"/>
    <cellStyle name="20 % – uthevingsfarge 2 3 3" xfId="592" xr:uid="{FAF8AC00-739B-4572-9AE4-97964D6EFA37}"/>
    <cellStyle name="20 % - uthevingsfarge 2 4" xfId="247" xr:uid="{00000000-0005-0000-0000-00001D000000}"/>
    <cellStyle name="20 % – uthevingsfarge 2 4" xfId="111" xr:uid="{00000000-0005-0000-0000-00001E000000}"/>
    <cellStyle name="20 % - uthevingsfarge 2 4 2" xfId="698" xr:uid="{62208791-EFBA-48DB-98C1-226B47939EEF}"/>
    <cellStyle name="20 % – uthevingsfarge 2 4 2" xfId="621" xr:uid="{D7E4E39C-22F2-4152-B431-58E887D6FE25}"/>
    <cellStyle name="20 % – uthevingsfarge 2 5" xfId="130" xr:uid="{00000000-0005-0000-0000-00001F000000}"/>
    <cellStyle name="20 % – uthevingsfarge 2 5 2" xfId="640" xr:uid="{77A5EB7B-E74E-4D43-82B2-ADD36792530E}"/>
    <cellStyle name="20 % – uthevingsfarge 2 6" xfId="307" xr:uid="{00000000-0005-0000-0000-000020000000}"/>
    <cellStyle name="20 % – uthevingsfarge 2 6 2" xfId="756" xr:uid="{DB6E7954-641F-4FEB-8F8E-343EF41A03E3}"/>
    <cellStyle name="20 % – uthevingsfarge 2 7" xfId="99" xr:uid="{00000000-0005-0000-0000-000021000000}"/>
    <cellStyle name="20 % – uthevingsfarge 2 7 2" xfId="609" xr:uid="{4537C9F5-59D8-4EB4-B824-6137387D87B3}"/>
    <cellStyle name="20 % – uthevingsfarge 2 8" xfId="486" xr:uid="{00000000-0005-0000-0000-0000E2010000}"/>
    <cellStyle name="20 % – uthevingsfarge 2 8 2" xfId="895" xr:uid="{BD12295D-76C4-44D8-98B6-05D013A18762}"/>
    <cellStyle name="20 % – uthevingsfarge 2 9" xfId="501" xr:uid="{00000000-0005-0000-0000-0000F6010000}"/>
    <cellStyle name="20 % – uthevingsfarge 2 9 2" xfId="910" xr:uid="{957B4CC2-4F31-4201-B49B-93549FD6FA35}"/>
    <cellStyle name="20 % – uthevingsfarge 3" xfId="36" builtinId="38" customBuiltin="1"/>
    <cellStyle name="20 % – uthevingsfarge 3 10" xfId="506" xr:uid="{00000000-0005-0000-0000-000003020000}"/>
    <cellStyle name="20 % – uthevingsfarge 3 10 2" xfId="915" xr:uid="{ADCBC0D9-514A-4B52-AC35-5D61ADD2D4CD}"/>
    <cellStyle name="20 % – uthevingsfarge 3 11" xfId="528" xr:uid="{00000000-0005-0000-0000-00000F020000}"/>
    <cellStyle name="20 % – uthevingsfarge 3 11 2" xfId="937" xr:uid="{50D020E8-9B2B-4BFF-AB27-0A083B9DFEFA}"/>
    <cellStyle name="20 % – uthevingsfarge 3 12" xfId="547" xr:uid="{970C6C18-3D52-4C79-84FF-01A1F6CAFE0B}"/>
    <cellStyle name="20 % – uthevingsfarge 3 12 2" xfId="956" xr:uid="{192D59FE-5911-4E79-9E5F-7CDE190069B8}"/>
    <cellStyle name="20 % – uthevingsfarge 3 13" xfId="559" xr:uid="{AB13574F-6283-4C3D-9321-1C0CDE31BAD5}"/>
    <cellStyle name="20 % - uthevingsfarge 3 2" xfId="235" xr:uid="{00000000-0005-0000-0000-000023000000}"/>
    <cellStyle name="20 % – uthevingsfarge 3 2" xfId="65" xr:uid="{00000000-0005-0000-0000-000024000000}"/>
    <cellStyle name="20 % - uthevingsfarge 3 2 2" xfId="263" xr:uid="{00000000-0005-0000-0000-000025000000}"/>
    <cellStyle name="20 % – uthevingsfarge 3 2 2" xfId="177" xr:uid="{00000000-0005-0000-0000-000026000000}"/>
    <cellStyle name="20 % - uthevingsfarge 3 2 2 2" xfId="714" xr:uid="{12C27DCF-AD08-4C03-A705-23DE2D2B68B5}"/>
    <cellStyle name="20 % – uthevingsfarge 3 2 2 2" xfId="652" xr:uid="{B8BA956E-1ACB-40B4-A087-A5AFB76E663A}"/>
    <cellStyle name="20 % - uthevingsfarge 3 2 3" xfId="688" xr:uid="{103EF6AF-C950-49DC-A71D-02B03DFDB132}"/>
    <cellStyle name="20 % – uthevingsfarge 3 2 3" xfId="323" xr:uid="{00000000-0005-0000-0000-000027000000}"/>
    <cellStyle name="20 % – uthevingsfarge 3 2 3 2" xfId="772" xr:uid="{0339B89F-DED4-4F79-B092-745C9A05B648}"/>
    <cellStyle name="20 % – uthevingsfarge 3 2 4" xfId="319" xr:uid="{00000000-0005-0000-0000-000028000000}"/>
    <cellStyle name="20 % – uthevingsfarge 3 2 4 2" xfId="768" xr:uid="{04A9A674-7B9F-4E1D-AC38-1EC34D9BAD0F}"/>
    <cellStyle name="20 % – uthevingsfarge 3 2 5" xfId="335" xr:uid="{00000000-0005-0000-0000-000029000000}"/>
    <cellStyle name="20 % – uthevingsfarge 3 2 5 2" xfId="784" xr:uid="{208D1B63-EB9C-4B57-BB9A-875A530CEBC5}"/>
    <cellStyle name="20 % – uthevingsfarge 3 2 6" xfId="575" xr:uid="{C1243527-BC11-4CC4-9E37-80F9BC4F1550}"/>
    <cellStyle name="20 % - uthevingsfarge 3 3" xfId="276" xr:uid="{00000000-0005-0000-0000-00002A000000}"/>
    <cellStyle name="20 % – uthevingsfarge 3 3" xfId="85" xr:uid="{00000000-0005-0000-0000-00002B000000}"/>
    <cellStyle name="20 % - uthevingsfarge 3 3 2" xfId="727" xr:uid="{A0E40938-C6CE-4FAE-BABA-E29A7B6D5B0B}"/>
    <cellStyle name="20 % – uthevingsfarge 3 3 2" xfId="197" xr:uid="{00000000-0005-0000-0000-00002C000000}"/>
    <cellStyle name="20 % – uthevingsfarge 3 3 2 2" xfId="672" xr:uid="{53F1CF22-FEC0-4C0A-822C-863044A206E9}"/>
    <cellStyle name="20 % – uthevingsfarge 3 3 3" xfId="595" xr:uid="{EA7307C1-E087-48B5-803E-7BE1E5D50B02}"/>
    <cellStyle name="20 % - uthevingsfarge 3 4" xfId="249" xr:uid="{00000000-0005-0000-0000-00002D000000}"/>
    <cellStyle name="20 % – uthevingsfarge 3 4" xfId="114" xr:uid="{00000000-0005-0000-0000-00002E000000}"/>
    <cellStyle name="20 % - uthevingsfarge 3 4 2" xfId="700" xr:uid="{197F1082-C7DF-4661-8C58-FD4A473C6053}"/>
    <cellStyle name="20 % – uthevingsfarge 3 4 2" xfId="624" xr:uid="{68F5CFD1-9078-4A45-BEFF-42B253FAC9A2}"/>
    <cellStyle name="20 % – uthevingsfarge 3 5" xfId="129" xr:uid="{00000000-0005-0000-0000-00002F000000}"/>
    <cellStyle name="20 % – uthevingsfarge 3 5 2" xfId="639" xr:uid="{BA4FCE68-691A-4DF2-B807-3D1370F61844}"/>
    <cellStyle name="20 % – uthevingsfarge 3 6" xfId="305" xr:uid="{00000000-0005-0000-0000-000030000000}"/>
    <cellStyle name="20 % – uthevingsfarge 3 6 2" xfId="754" xr:uid="{3E076DC4-BE04-40F7-9F79-136496D49AE4}"/>
    <cellStyle name="20 % – uthevingsfarge 3 7" xfId="338" xr:uid="{00000000-0005-0000-0000-000031000000}"/>
    <cellStyle name="20 % – uthevingsfarge 3 7 2" xfId="787" xr:uid="{6BFE80BE-F503-4889-BF92-579D55C83FBA}"/>
    <cellStyle name="20 % – uthevingsfarge 3 8" xfId="489" xr:uid="{00000000-0005-0000-0000-0000E3010000}"/>
    <cellStyle name="20 % – uthevingsfarge 3 8 2" xfId="898" xr:uid="{8DF04D14-9766-46CE-A5C7-3816E917DD59}"/>
    <cellStyle name="20 % – uthevingsfarge 3 9" xfId="504" xr:uid="{00000000-0005-0000-0000-0000F7010000}"/>
    <cellStyle name="20 % – uthevingsfarge 3 9 2" xfId="913" xr:uid="{98B82B5B-D10E-4CCA-802E-A56ABD652EBA}"/>
    <cellStyle name="20 % – uthevingsfarge 4" xfId="40" builtinId="42" customBuiltin="1"/>
    <cellStyle name="20 % – uthevingsfarge 4 10" xfId="514" xr:uid="{00000000-0005-0000-0000-000004020000}"/>
    <cellStyle name="20 % – uthevingsfarge 4 10 2" xfId="923" xr:uid="{11AE1058-9E16-42A4-A5D1-557837630E35}"/>
    <cellStyle name="20 % – uthevingsfarge 4 11" xfId="531" xr:uid="{00000000-0005-0000-0000-000010020000}"/>
    <cellStyle name="20 % – uthevingsfarge 4 11 2" xfId="940" xr:uid="{F874B0BB-614D-4E44-8147-FD7937D8DF3A}"/>
    <cellStyle name="20 % – uthevingsfarge 4 12" xfId="549" xr:uid="{7B6E7806-7DB9-4468-A58A-40DDFB4C14D5}"/>
    <cellStyle name="20 % – uthevingsfarge 4 12 2" xfId="958" xr:uid="{B9A1C24A-CAB7-4E34-B128-46659E4263F9}"/>
    <cellStyle name="20 % – uthevingsfarge 4 13" xfId="561" xr:uid="{3271188A-5838-4BD3-9D24-A9676F184CC9}"/>
    <cellStyle name="20 % - uthevingsfarge 4 2" xfId="237" xr:uid="{00000000-0005-0000-0000-000033000000}"/>
    <cellStyle name="20 % – uthevingsfarge 4 2" xfId="68" xr:uid="{00000000-0005-0000-0000-000034000000}"/>
    <cellStyle name="20 % - uthevingsfarge 4 2 2" xfId="265" xr:uid="{00000000-0005-0000-0000-000035000000}"/>
    <cellStyle name="20 % – uthevingsfarge 4 2 2" xfId="180" xr:uid="{00000000-0005-0000-0000-000036000000}"/>
    <cellStyle name="20 % - uthevingsfarge 4 2 2 2" xfId="716" xr:uid="{EF9B45A9-A3E1-4D33-BCB4-7C0F399E25E7}"/>
    <cellStyle name="20 % – uthevingsfarge 4 2 2 2" xfId="655" xr:uid="{826DCCCC-36CB-4171-B13A-FDEE58C376E1}"/>
    <cellStyle name="20 % - uthevingsfarge 4 2 3" xfId="690" xr:uid="{5A2717AA-6745-4B4A-B672-CBF538628974}"/>
    <cellStyle name="20 % – uthevingsfarge 4 2 3" xfId="326" xr:uid="{00000000-0005-0000-0000-000037000000}"/>
    <cellStyle name="20 % – uthevingsfarge 4 2 3 2" xfId="775" xr:uid="{07C9E91D-BB41-4F70-8F50-2EF96CAB9ECB}"/>
    <cellStyle name="20 % – uthevingsfarge 4 2 4" xfId="348" xr:uid="{00000000-0005-0000-0000-000038000000}"/>
    <cellStyle name="20 % – uthevingsfarge 4 2 4 2" xfId="797" xr:uid="{52E4C5C5-8A1C-48F8-A179-F2B74AB1003E}"/>
    <cellStyle name="20 % – uthevingsfarge 4 2 5" xfId="337" xr:uid="{00000000-0005-0000-0000-000039000000}"/>
    <cellStyle name="20 % – uthevingsfarge 4 2 5 2" xfId="786" xr:uid="{90BAF6B3-34B5-4068-B2D0-5D5B253547D8}"/>
    <cellStyle name="20 % – uthevingsfarge 4 2 6" xfId="578" xr:uid="{F8E30E50-B819-4BF9-90CE-932598E8CA4E}"/>
    <cellStyle name="20 % - uthevingsfarge 4 3" xfId="278" xr:uid="{00000000-0005-0000-0000-00003A000000}"/>
    <cellStyle name="20 % – uthevingsfarge 4 3" xfId="88" xr:uid="{00000000-0005-0000-0000-00003B000000}"/>
    <cellStyle name="20 % - uthevingsfarge 4 3 2" xfId="729" xr:uid="{420B747F-51BD-4374-BD00-A95F8B0DA711}"/>
    <cellStyle name="20 % – uthevingsfarge 4 3 2" xfId="200" xr:uid="{00000000-0005-0000-0000-00003C000000}"/>
    <cellStyle name="20 % – uthevingsfarge 4 3 2 2" xfId="675" xr:uid="{6EF817A6-9AA0-46CB-9B53-28762E43540F}"/>
    <cellStyle name="20 % – uthevingsfarge 4 3 3" xfId="598" xr:uid="{A2930940-68EF-4A6C-8F4F-E7901BDDCD7A}"/>
    <cellStyle name="20 % - uthevingsfarge 4 4" xfId="251" xr:uid="{00000000-0005-0000-0000-00003D000000}"/>
    <cellStyle name="20 % – uthevingsfarge 4 4" xfId="118" xr:uid="{00000000-0005-0000-0000-00003E000000}"/>
    <cellStyle name="20 % - uthevingsfarge 4 4 2" xfId="702" xr:uid="{C4CF1366-41D1-4D9C-A02A-90FCA784810E}"/>
    <cellStyle name="20 % – uthevingsfarge 4 4 2" xfId="628" xr:uid="{5908C7BF-1800-4A62-8C11-2E06784FB59A}"/>
    <cellStyle name="20 % – uthevingsfarge 4 5" xfId="299" xr:uid="{00000000-0005-0000-0000-00003F000000}"/>
    <cellStyle name="20 % – uthevingsfarge 4 5 2" xfId="748" xr:uid="{F2113760-9244-4234-A193-ABC31D7AFF59}"/>
    <cellStyle name="20 % – uthevingsfarge 4 6" xfId="315" xr:uid="{00000000-0005-0000-0000-000040000000}"/>
    <cellStyle name="20 % – uthevingsfarge 4 6 2" xfId="764" xr:uid="{9F43EB88-C4B0-4EEC-9ADB-3ACE5A21BB74}"/>
    <cellStyle name="20 % – uthevingsfarge 4 7" xfId="341" xr:uid="{00000000-0005-0000-0000-000041000000}"/>
    <cellStyle name="20 % – uthevingsfarge 4 7 2" xfId="790" xr:uid="{A8A3C1F1-8431-4B15-A3E7-EA1EA1C23815}"/>
    <cellStyle name="20 % – uthevingsfarge 4 8" xfId="492" xr:uid="{00000000-0005-0000-0000-0000E4010000}"/>
    <cellStyle name="20 % – uthevingsfarge 4 8 2" xfId="901" xr:uid="{490462F7-0090-466E-90BE-B847BAF18A45}"/>
    <cellStyle name="20 % – uthevingsfarge 4 9" xfId="507" xr:uid="{00000000-0005-0000-0000-0000F8010000}"/>
    <cellStyle name="20 % – uthevingsfarge 4 9 2" xfId="916" xr:uid="{FCD2A75D-5D8C-4878-A43D-F0FAD40184D1}"/>
    <cellStyle name="20 % – uthevingsfarge 5" xfId="44" builtinId="46" customBuiltin="1"/>
    <cellStyle name="20 % – uthevingsfarge 5 10" xfId="516" xr:uid="{00000000-0005-0000-0000-000005020000}"/>
    <cellStyle name="20 % – uthevingsfarge 5 10 2" xfId="925" xr:uid="{E54985C5-2584-4291-8E61-7502706BF4A8}"/>
    <cellStyle name="20 % – uthevingsfarge 5 11" xfId="534" xr:uid="{00000000-0005-0000-0000-000011020000}"/>
    <cellStyle name="20 % – uthevingsfarge 5 11 2" xfId="943" xr:uid="{F2FA9EDB-3FDF-4FFA-9F30-DDE6C8C2477C}"/>
    <cellStyle name="20 % – uthevingsfarge 5 12" xfId="551" xr:uid="{2A5837CA-C60C-4F38-A32F-4CDD37E52B52}"/>
    <cellStyle name="20 % – uthevingsfarge 5 12 2" xfId="960" xr:uid="{B24A1C68-0E6E-43C6-A430-149275E47189}"/>
    <cellStyle name="20 % – uthevingsfarge 5 13" xfId="563" xr:uid="{846F8481-D188-4672-9FCF-99971413ED6E}"/>
    <cellStyle name="20 % - uthevingsfarge 5 2" xfId="239" xr:uid="{00000000-0005-0000-0000-000043000000}"/>
    <cellStyle name="20 % – uthevingsfarge 5 2" xfId="71" xr:uid="{00000000-0005-0000-0000-000044000000}"/>
    <cellStyle name="20 % - uthevingsfarge 5 2 2" xfId="267" xr:uid="{00000000-0005-0000-0000-000045000000}"/>
    <cellStyle name="20 % – uthevingsfarge 5 2 2" xfId="183" xr:uid="{00000000-0005-0000-0000-000046000000}"/>
    <cellStyle name="20 % - uthevingsfarge 5 2 2 2" xfId="718" xr:uid="{458A2423-AF17-4423-B20F-077D69FB1371}"/>
    <cellStyle name="20 % – uthevingsfarge 5 2 2 2" xfId="658" xr:uid="{4379F556-C9DC-49B2-869D-0C68133ABBC6}"/>
    <cellStyle name="20 % - uthevingsfarge 5 2 3" xfId="692" xr:uid="{46EE5305-702C-4567-99EF-28EF142EF28C}"/>
    <cellStyle name="20 % – uthevingsfarge 5 2 3" xfId="329" xr:uid="{00000000-0005-0000-0000-000047000000}"/>
    <cellStyle name="20 % – uthevingsfarge 5 2 3 2" xfId="778" xr:uid="{E4E97F22-0FD0-47A8-B6B2-A37D19D9529C}"/>
    <cellStyle name="20 % – uthevingsfarge 5 2 4" xfId="346" xr:uid="{00000000-0005-0000-0000-000048000000}"/>
    <cellStyle name="20 % – uthevingsfarge 5 2 4 2" xfId="795" xr:uid="{C9AF6D7B-9462-4B51-87E9-B8E05FDFFE14}"/>
    <cellStyle name="20 % – uthevingsfarge 5 2 5" xfId="340" xr:uid="{00000000-0005-0000-0000-000049000000}"/>
    <cellStyle name="20 % – uthevingsfarge 5 2 5 2" xfId="789" xr:uid="{677DB71E-B213-4EBD-81AE-F8040F742208}"/>
    <cellStyle name="20 % – uthevingsfarge 5 2 6" xfId="581" xr:uid="{AC302156-4129-41BF-81FF-1A7B925FF08C}"/>
    <cellStyle name="20 % - uthevingsfarge 5 3" xfId="280" xr:uid="{00000000-0005-0000-0000-00004A000000}"/>
    <cellStyle name="20 % – uthevingsfarge 5 3" xfId="91" xr:uid="{00000000-0005-0000-0000-00004B000000}"/>
    <cellStyle name="20 % - uthevingsfarge 5 3 2" xfId="731" xr:uid="{933C6326-C82F-4CEE-B8C5-41799EACF73A}"/>
    <cellStyle name="20 % – uthevingsfarge 5 3 2" xfId="203" xr:uid="{00000000-0005-0000-0000-00004C000000}"/>
    <cellStyle name="20 % – uthevingsfarge 5 3 2 2" xfId="678" xr:uid="{E7F340D4-FF42-46B8-A3E1-167CF3C3D282}"/>
    <cellStyle name="20 % – uthevingsfarge 5 3 3" xfId="601" xr:uid="{2D19FB95-2B29-45AA-98F5-D116F959CF6A}"/>
    <cellStyle name="20 % - uthevingsfarge 5 4" xfId="253" xr:uid="{00000000-0005-0000-0000-00004D000000}"/>
    <cellStyle name="20 % – uthevingsfarge 5 4" xfId="121" xr:uid="{00000000-0005-0000-0000-00004E000000}"/>
    <cellStyle name="20 % - uthevingsfarge 5 4 2" xfId="704" xr:uid="{9EA4C036-C7BB-4938-8A50-71FFCC2036B0}"/>
    <cellStyle name="20 % – uthevingsfarge 5 4 2" xfId="631" xr:uid="{96094992-054E-449A-AD63-D8674F9DED74}"/>
    <cellStyle name="20 % – uthevingsfarge 5 5" xfId="301" xr:uid="{00000000-0005-0000-0000-00004F000000}"/>
    <cellStyle name="20 % – uthevingsfarge 5 5 2" xfId="750" xr:uid="{620C3E51-A753-4155-9491-15A1C06D4DE8}"/>
    <cellStyle name="20 % – uthevingsfarge 5 6" xfId="343" xr:uid="{00000000-0005-0000-0000-000050000000}"/>
    <cellStyle name="20 % – uthevingsfarge 5 6 2" xfId="792" xr:uid="{69F0E21B-9EB2-4B39-BEF2-60DC07AC7A25}"/>
    <cellStyle name="20 % – uthevingsfarge 5 7" xfId="328" xr:uid="{00000000-0005-0000-0000-000051000000}"/>
    <cellStyle name="20 % – uthevingsfarge 5 7 2" xfId="777" xr:uid="{C0700F9A-5B98-4137-BE93-4414D08F00A8}"/>
    <cellStyle name="20 % – uthevingsfarge 5 8" xfId="495" xr:uid="{00000000-0005-0000-0000-0000E5010000}"/>
    <cellStyle name="20 % – uthevingsfarge 5 8 2" xfId="904" xr:uid="{FAEC7D5C-B9FB-46B5-BEFB-066CED6C3F5E}"/>
    <cellStyle name="20 % – uthevingsfarge 5 9" xfId="509" xr:uid="{00000000-0005-0000-0000-0000F9010000}"/>
    <cellStyle name="20 % – uthevingsfarge 5 9 2" xfId="918" xr:uid="{DDDC54A6-8603-46A8-9BC2-456854E943FC}"/>
    <cellStyle name="20 % – uthevingsfarge 6" xfId="48" builtinId="50" customBuiltin="1"/>
    <cellStyle name="20 % – uthevingsfarge 6 10" xfId="518" xr:uid="{00000000-0005-0000-0000-000006020000}"/>
    <cellStyle name="20 % – uthevingsfarge 6 10 2" xfId="927" xr:uid="{7496FFF7-2092-4761-88D9-FCC3A7CB888F}"/>
    <cellStyle name="20 % – uthevingsfarge 6 11" xfId="537" xr:uid="{00000000-0005-0000-0000-000012020000}"/>
    <cellStyle name="20 % – uthevingsfarge 6 11 2" xfId="946" xr:uid="{7C616071-E09E-4D11-AD19-06098DE191FE}"/>
    <cellStyle name="20 % – uthevingsfarge 6 12" xfId="553" xr:uid="{4736ACED-9C3F-4332-980B-1535B0B103DE}"/>
    <cellStyle name="20 % – uthevingsfarge 6 12 2" xfId="962" xr:uid="{EE03A907-B8E5-449B-98A4-8F24D52E7DD0}"/>
    <cellStyle name="20 % – uthevingsfarge 6 13" xfId="565" xr:uid="{2BF26D8E-A665-446F-884D-23511DF39217}"/>
    <cellStyle name="20 % - uthevingsfarge 6 2" xfId="241" xr:uid="{00000000-0005-0000-0000-000053000000}"/>
    <cellStyle name="20 % – uthevingsfarge 6 2" xfId="74" xr:uid="{00000000-0005-0000-0000-000054000000}"/>
    <cellStyle name="20 % - uthevingsfarge 6 2 2" xfId="269" xr:uid="{00000000-0005-0000-0000-000055000000}"/>
    <cellStyle name="20 % – uthevingsfarge 6 2 2" xfId="186" xr:uid="{00000000-0005-0000-0000-000056000000}"/>
    <cellStyle name="20 % - uthevingsfarge 6 2 2 2" xfId="720" xr:uid="{1AAE7B5D-95F1-4B69-9D5B-F560C1AE077F}"/>
    <cellStyle name="20 % – uthevingsfarge 6 2 2 2" xfId="661" xr:uid="{96E63863-A4E1-40C3-B32F-B5F722FCB99C}"/>
    <cellStyle name="20 % - uthevingsfarge 6 2 3" xfId="694" xr:uid="{080F4D3E-A81D-481B-8276-DE036515A5CB}"/>
    <cellStyle name="20 % – uthevingsfarge 6 2 3" xfId="331" xr:uid="{00000000-0005-0000-0000-000057000000}"/>
    <cellStyle name="20 % – uthevingsfarge 6 2 3 2" xfId="780" xr:uid="{85EDDAFE-AF29-4D2D-B986-4C99669A9641}"/>
    <cellStyle name="20 % – uthevingsfarge 6 2 4" xfId="312" xr:uid="{00000000-0005-0000-0000-000058000000}"/>
    <cellStyle name="20 % – uthevingsfarge 6 2 4 2" xfId="761" xr:uid="{3BFF634C-C110-4D13-BAF6-AFA9AD4F7DAF}"/>
    <cellStyle name="20 % – uthevingsfarge 6 2 5" xfId="351" xr:uid="{00000000-0005-0000-0000-000059000000}"/>
    <cellStyle name="20 % – uthevingsfarge 6 2 5 2" xfId="800" xr:uid="{AD01EE19-9FBA-44B5-92E0-51089BD119D5}"/>
    <cellStyle name="20 % – uthevingsfarge 6 2 6" xfId="584" xr:uid="{DA293B7E-38BE-45B2-8119-42F14F805561}"/>
    <cellStyle name="20 % - uthevingsfarge 6 3" xfId="282" xr:uid="{00000000-0005-0000-0000-00005A000000}"/>
    <cellStyle name="20 % – uthevingsfarge 6 3" xfId="94" xr:uid="{00000000-0005-0000-0000-00005B000000}"/>
    <cellStyle name="20 % - uthevingsfarge 6 3 2" xfId="733" xr:uid="{6F6AB9BA-0700-4F29-ABC5-FFCEC2453A01}"/>
    <cellStyle name="20 % – uthevingsfarge 6 3 2" xfId="206" xr:uid="{00000000-0005-0000-0000-00005C000000}"/>
    <cellStyle name="20 % – uthevingsfarge 6 3 2 2" xfId="681" xr:uid="{19AF1DD7-FACA-436D-A67A-16CB3BE1D854}"/>
    <cellStyle name="20 % – uthevingsfarge 6 3 3" xfId="604" xr:uid="{F946C6A0-AC08-4A55-A0B1-09619EC8EC01}"/>
    <cellStyle name="20 % - uthevingsfarge 6 4" xfId="255" xr:uid="{00000000-0005-0000-0000-00005D000000}"/>
    <cellStyle name="20 % – uthevingsfarge 6 4" xfId="124" xr:uid="{00000000-0005-0000-0000-00005E000000}"/>
    <cellStyle name="20 % - uthevingsfarge 6 4 2" xfId="706" xr:uid="{3D066150-4EB0-49FF-9FC6-2E67451033DC}"/>
    <cellStyle name="20 % – uthevingsfarge 6 4 2" xfId="634" xr:uid="{408FACA9-A7C1-4203-A85A-8447990C4770}"/>
    <cellStyle name="20 % – uthevingsfarge 6 5" xfId="303" xr:uid="{00000000-0005-0000-0000-00005F000000}"/>
    <cellStyle name="20 % – uthevingsfarge 6 5 2" xfId="752" xr:uid="{BBA0F59E-A438-4A64-AF43-F25C3A3F4B46}"/>
    <cellStyle name="20 % – uthevingsfarge 6 6" xfId="104" xr:uid="{00000000-0005-0000-0000-000060000000}"/>
    <cellStyle name="20 % – uthevingsfarge 6 6 2" xfId="614" xr:uid="{05E11CA0-00B9-462C-BC26-999BDE8EB773}"/>
    <cellStyle name="20 % – uthevingsfarge 6 7" xfId="342" xr:uid="{00000000-0005-0000-0000-000061000000}"/>
    <cellStyle name="20 % – uthevingsfarge 6 7 2" xfId="791" xr:uid="{B5923284-5000-4026-A6BE-A7D91E2AACCA}"/>
    <cellStyle name="20 % – uthevingsfarge 6 8" xfId="498" xr:uid="{00000000-0005-0000-0000-0000E6010000}"/>
    <cellStyle name="20 % – uthevingsfarge 6 8 2" xfId="907" xr:uid="{660B1174-D7A0-435E-88F0-F18F18D4E78B}"/>
    <cellStyle name="20 % – uthevingsfarge 6 9" xfId="511" xr:uid="{00000000-0005-0000-0000-0000FA010000}"/>
    <cellStyle name="20 % – uthevingsfarge 6 9 2" xfId="920" xr:uid="{561FFE39-8184-4096-8B7E-4EB33D83BFD0}"/>
    <cellStyle name="20% - Accent1" xfId="137" xr:uid="{00000000-0005-0000-0000-000062000000}"/>
    <cellStyle name="20% - Accent1 2" xfId="388" xr:uid="{6BF347FB-1BE0-4547-9F92-9F3EB09037C7}"/>
    <cellStyle name="20% - Accent1 2 2" xfId="829" xr:uid="{EE0B8669-9414-44B2-A9FF-7210B57B2132}"/>
    <cellStyle name="20% - Accent2" xfId="136" xr:uid="{00000000-0005-0000-0000-000063000000}"/>
    <cellStyle name="20% - Accent2 2" xfId="389" xr:uid="{0BB24405-0E97-4ADD-95E5-8DD9E2A4B6A2}"/>
    <cellStyle name="20% - Accent2 2 2" xfId="830" xr:uid="{BF21C3E6-064B-496F-9FB8-96ADF1CEAEB4}"/>
    <cellStyle name="20% - Accent3" xfId="135" xr:uid="{00000000-0005-0000-0000-000064000000}"/>
    <cellStyle name="20% - Accent3 2" xfId="390" xr:uid="{E67CD161-3AAC-4312-BAB7-7FC74CD429DD}"/>
    <cellStyle name="20% - Accent3 2 2" xfId="831" xr:uid="{0B6DB609-5B19-42B4-B942-23C99C48CE16}"/>
    <cellStyle name="20% - Accent4" xfId="144" xr:uid="{00000000-0005-0000-0000-000065000000}"/>
    <cellStyle name="20% - Accent4 2" xfId="391" xr:uid="{3CF2FEA9-AA92-4EF4-9F0D-CED3EB203613}"/>
    <cellStyle name="20% - Accent4 2 2" xfId="832" xr:uid="{5183CB9A-F3B7-4ADC-859D-C8B743743301}"/>
    <cellStyle name="20% - Accent5" xfId="143" xr:uid="{00000000-0005-0000-0000-000066000000}"/>
    <cellStyle name="20% - Accent5 2" xfId="392" xr:uid="{72074E02-F539-474A-8A49-DD409DA6A0B3}"/>
    <cellStyle name="20% - Accent5 2 2" xfId="833" xr:uid="{AE3A687D-063E-491B-B125-6D71A9CDF196}"/>
    <cellStyle name="20% - Accent6" xfId="140" xr:uid="{00000000-0005-0000-0000-000067000000}"/>
    <cellStyle name="20% - Accent6 2" xfId="393" xr:uid="{68A2E801-EE07-452E-B1DB-45776BB126E9}"/>
    <cellStyle name="20% - Accent6 2 2" xfId="834" xr:uid="{E66699D1-AA29-43E2-963C-4DC26920542A}"/>
    <cellStyle name="20% - uthevingsfarge 1" xfId="356" xr:uid="{00000000-0005-0000-0000-000000000000}"/>
    <cellStyle name="20% - uthevingsfarge 1 2" xfId="284" xr:uid="{00000000-0005-0000-0000-000068000000}"/>
    <cellStyle name="20% - uthevingsfarge 1 2 2" xfId="394" xr:uid="{A98FEEDB-1778-48D4-8F78-14B3DC6C3113}"/>
    <cellStyle name="20% - uthevingsfarge 1 2 2 2" xfId="835" xr:uid="{B0081CFF-A0C2-4CD8-AFF7-0630F8C5B93C}"/>
    <cellStyle name="20% - uthevingsfarge 1 2 3" xfId="735" xr:uid="{83172597-64AD-4B37-BB80-ED850F77AEE8}"/>
    <cellStyle name="20% - uthevingsfarge 1 3" xfId="395" xr:uid="{9FF08184-98E9-4840-9A54-4970947D54C3}"/>
    <cellStyle name="20% - uthevingsfarge 1 3 2" xfId="836" xr:uid="{7AB4FA97-F1C1-4769-9DEC-34F33F0BFA9C}"/>
    <cellStyle name="20% - uthevingsfarge 1 4" xfId="376" xr:uid="{D51E5F09-DD57-453B-A1FF-7BC0C09CAE0E}"/>
    <cellStyle name="20% - uthevingsfarge 1 4 2" xfId="817" xr:uid="{AD4D859E-F613-4C4E-AE65-C0393AB696EE}"/>
    <cellStyle name="20% - uthevingsfarge 1 5" xfId="463" xr:uid="{51C490E1-BE75-42B6-8108-4584A1A19131}"/>
    <cellStyle name="20% - uthevingsfarge 1 5 2" xfId="873" xr:uid="{0D5F5A4D-917B-47BD-BAB3-D80FE7B62A68}"/>
    <cellStyle name="20% - uthevingsfarge 1 6" xfId="805" xr:uid="{56435257-6B08-4D21-83D6-2C905617EAF7}"/>
    <cellStyle name="20% - uthevingsfarge 2" xfId="357" xr:uid="{00000000-0005-0000-0000-000001000000}"/>
    <cellStyle name="20% - uthevingsfarge 2 2" xfId="285" xr:uid="{00000000-0005-0000-0000-000069000000}"/>
    <cellStyle name="20% - uthevingsfarge 2 2 2" xfId="396" xr:uid="{321CE88A-9FA5-48C6-A422-499CF9BB727E}"/>
    <cellStyle name="20% - uthevingsfarge 2 2 2 2" xfId="837" xr:uid="{4E5B9F17-7F47-44C7-90F9-0C81B737A859}"/>
    <cellStyle name="20% - uthevingsfarge 2 2 3" xfId="736" xr:uid="{6D0C721D-A167-46E6-A33E-EE54051522AA}"/>
    <cellStyle name="20% - uthevingsfarge 2 3" xfId="397" xr:uid="{527D8204-AFE4-4076-B604-07CE8117B8FE}"/>
    <cellStyle name="20% - uthevingsfarge 2 3 2" xfId="838" xr:uid="{A220630C-9578-4D36-B929-6468C23B9A4D}"/>
    <cellStyle name="20% - uthevingsfarge 2 4" xfId="377" xr:uid="{8312EB8A-3059-4CC7-BA07-8990B995895F}"/>
    <cellStyle name="20% - uthevingsfarge 2 4 2" xfId="818" xr:uid="{C19DD996-782E-45B1-A7D4-4B849F742E84}"/>
    <cellStyle name="20% - uthevingsfarge 2 5" xfId="464" xr:uid="{9C7C9117-2EA6-4E8C-A6A0-611F0411DC54}"/>
    <cellStyle name="20% - uthevingsfarge 2 5 2" xfId="874" xr:uid="{5EB1754C-BF3E-4757-BE29-9451045DCF41}"/>
    <cellStyle name="20% - uthevingsfarge 2 6" xfId="806" xr:uid="{A1D8B008-16C2-48DC-9392-32CB89616403}"/>
    <cellStyle name="20% - uthevingsfarge 3" xfId="358" xr:uid="{00000000-0005-0000-0000-000002000000}"/>
    <cellStyle name="20% - uthevingsfarge 3 2" xfId="286" xr:uid="{00000000-0005-0000-0000-00006A000000}"/>
    <cellStyle name="20% - uthevingsfarge 3 2 2" xfId="398" xr:uid="{DC23CB85-BB25-472C-A662-2759A10CD085}"/>
    <cellStyle name="20% - uthevingsfarge 3 2 2 2" xfId="839" xr:uid="{30D89DA8-8665-444F-AEE4-57A6DC40B495}"/>
    <cellStyle name="20% - uthevingsfarge 3 2 3" xfId="737" xr:uid="{8D23F300-37C3-4131-94FA-5E529870D18F}"/>
    <cellStyle name="20% - uthevingsfarge 3 3" xfId="399" xr:uid="{8A05FF07-7CAF-48C2-BECE-D8C9EEE13802}"/>
    <cellStyle name="20% - uthevingsfarge 3 3 2" xfId="840" xr:uid="{5F01B189-CDB3-49FD-A2B5-12103DE56989}"/>
    <cellStyle name="20% - uthevingsfarge 3 4" xfId="378" xr:uid="{5B7EA649-1974-4B1C-8406-33B57A10D32A}"/>
    <cellStyle name="20% - uthevingsfarge 3 4 2" xfId="819" xr:uid="{BE338E66-0660-43DE-A3F0-779434A1A957}"/>
    <cellStyle name="20% - uthevingsfarge 3 5" xfId="465" xr:uid="{C14A0C2A-8F0A-4FB6-9F50-0E3D79BEC96F}"/>
    <cellStyle name="20% - uthevingsfarge 3 5 2" xfId="875" xr:uid="{F4788339-2A6C-4DD9-802A-515BF9268B46}"/>
    <cellStyle name="20% - uthevingsfarge 3 6" xfId="807" xr:uid="{1334EC97-78A9-4A59-8F31-0BFA8AB4DAC9}"/>
    <cellStyle name="20% - uthevingsfarge 4" xfId="359" xr:uid="{00000000-0005-0000-0000-000003000000}"/>
    <cellStyle name="20% - uthevingsfarge 4 2" xfId="287" xr:uid="{00000000-0005-0000-0000-00006B000000}"/>
    <cellStyle name="20% - uthevingsfarge 4 2 2" xfId="400" xr:uid="{4CA1F84E-D96E-4E48-970C-E118C3F456C1}"/>
    <cellStyle name="20% - uthevingsfarge 4 2 2 2" xfId="841" xr:uid="{50B1598B-A03C-48F8-B9F2-9B52370D2445}"/>
    <cellStyle name="20% - uthevingsfarge 4 2 3" xfId="738" xr:uid="{94A73484-F2D9-4827-955A-7CCE57331D6E}"/>
    <cellStyle name="20% - uthevingsfarge 4 3" xfId="401" xr:uid="{637A07E5-5452-4A80-8E62-658C64CA16B0}"/>
    <cellStyle name="20% - uthevingsfarge 4 3 2" xfId="842" xr:uid="{2735302F-FD31-4C79-AEF3-FAC788030F1C}"/>
    <cellStyle name="20% - uthevingsfarge 4 4" xfId="379" xr:uid="{FFAAFD14-4D5D-47A5-99E5-C0AB27AB8F6B}"/>
    <cellStyle name="20% - uthevingsfarge 4 4 2" xfId="820" xr:uid="{BE0A85DC-CE74-4E31-B235-716FA70FCF0F}"/>
    <cellStyle name="20% - uthevingsfarge 4 5" xfId="466" xr:uid="{71BF3AFC-7F81-4FB5-B6EE-4A32FA92D594}"/>
    <cellStyle name="20% - uthevingsfarge 4 5 2" xfId="876" xr:uid="{75F54CC6-4057-4A3A-A702-006FAF3521BC}"/>
    <cellStyle name="20% - uthevingsfarge 4 6" xfId="808" xr:uid="{C197232C-B9C9-4A18-AC2D-91ECFECB77DA}"/>
    <cellStyle name="20% - uthevingsfarge 5" xfId="360" xr:uid="{00000000-0005-0000-0000-000004000000}"/>
    <cellStyle name="20% - uthevingsfarge 5 2" xfId="288" xr:uid="{00000000-0005-0000-0000-00006C000000}"/>
    <cellStyle name="20% - uthevingsfarge 5 2 2" xfId="402" xr:uid="{4EEDF844-AEEE-47E9-9FE5-DE50639CC4DD}"/>
    <cellStyle name="20% - uthevingsfarge 5 2 2 2" xfId="843" xr:uid="{D5826A24-136F-4E0C-B2BE-B51C133E0C2E}"/>
    <cellStyle name="20% - uthevingsfarge 5 2 3" xfId="739" xr:uid="{41F182CF-FCCD-4986-B034-9AA0E4B9BE7C}"/>
    <cellStyle name="20% - uthevingsfarge 5 3" xfId="403" xr:uid="{B8DF4F83-EA39-4625-B64D-8195BF4A5841}"/>
    <cellStyle name="20% - uthevingsfarge 5 3 2" xfId="844" xr:uid="{611FBDA0-054E-4BE0-BB45-73236D925B81}"/>
    <cellStyle name="20% - uthevingsfarge 5 4" xfId="380" xr:uid="{B4B683B0-672D-41ED-B4E8-23EAB6752C77}"/>
    <cellStyle name="20% - uthevingsfarge 5 4 2" xfId="821" xr:uid="{B7FC85ED-DD2B-4057-AD47-7DB776785489}"/>
    <cellStyle name="20% - uthevingsfarge 5 5" xfId="467" xr:uid="{E6A4B59A-26EF-4B8E-8E6B-50EA1E9102E8}"/>
    <cellStyle name="20% - uthevingsfarge 5 5 2" xfId="877" xr:uid="{D0755F1D-14BF-4A5D-83BB-A78525B54CEB}"/>
    <cellStyle name="20% - uthevingsfarge 5 6" xfId="809" xr:uid="{F06F433C-A4F6-48B7-935A-44355E2776A7}"/>
    <cellStyle name="20% - uthevingsfarge 6" xfId="361" xr:uid="{00000000-0005-0000-0000-000005000000}"/>
    <cellStyle name="20% - uthevingsfarge 6 2" xfId="289" xr:uid="{00000000-0005-0000-0000-00006D000000}"/>
    <cellStyle name="20% - uthevingsfarge 6 2 2" xfId="404" xr:uid="{9FD26BA5-2B66-47C9-8A62-6F62CDF1A46D}"/>
    <cellStyle name="20% - uthevingsfarge 6 2 2 2" xfId="845" xr:uid="{0B1EA644-6D9F-4A18-B7CE-2330F1288452}"/>
    <cellStyle name="20% - uthevingsfarge 6 2 3" xfId="740" xr:uid="{2E45CD56-3508-44BF-898B-11FBDF218296}"/>
    <cellStyle name="20% - uthevingsfarge 6 3" xfId="405" xr:uid="{596EA7C8-B7DC-429C-81F1-0716C064A42E}"/>
    <cellStyle name="20% - uthevingsfarge 6 3 2" xfId="846" xr:uid="{B72A4B17-E738-4309-942D-3BE6FE3017AC}"/>
    <cellStyle name="20% - uthevingsfarge 6 4" xfId="381" xr:uid="{B1B46B22-C690-4FF6-B413-F934A7D2101A}"/>
    <cellStyle name="20% - uthevingsfarge 6 4 2" xfId="822" xr:uid="{B9C91F32-C54D-4E30-9C67-6F77D1D69B61}"/>
    <cellStyle name="20% - uthevingsfarge 6 5" xfId="468" xr:uid="{67A12721-1187-40DB-BE68-15635AB4B4C5}"/>
    <cellStyle name="20% - uthevingsfarge 6 5 2" xfId="878" xr:uid="{8B1C2A94-24E4-4473-8D42-333B4FB889D5}"/>
    <cellStyle name="20% - uthevingsfarge 6 6" xfId="810" xr:uid="{3E7E5D37-5E1D-4537-92F2-D1AC7A5434C2}"/>
    <cellStyle name="3. Tabell-hode" xfId="3" xr:uid="{00000000-0005-0000-0000-00006E000000}"/>
    <cellStyle name="4. Tabell-kropp" xfId="4" xr:uid="{00000000-0005-0000-0000-00006F000000}"/>
    <cellStyle name="4. Tabell-kropp 2" xfId="51" xr:uid="{00000000-0005-0000-0000-000070000000}"/>
    <cellStyle name="4. Tabell-kropp_A.2.1" xfId="52" xr:uid="{00000000-0005-0000-0000-000071000000}"/>
    <cellStyle name="40 % – uthevingsfarge 1" xfId="29" builtinId="31" customBuiltin="1"/>
    <cellStyle name="40 % – uthevingsfarge 1 10" xfId="482" xr:uid="{00000000-0005-0000-0000-000007020000}"/>
    <cellStyle name="40 % – uthevingsfarge 1 10 2" xfId="891" xr:uid="{9F5AC64D-3B9C-43DA-9BE1-F83F1E0EF4A2}"/>
    <cellStyle name="40 % – uthevingsfarge 1 11" xfId="523" xr:uid="{00000000-0005-0000-0000-000013020000}"/>
    <cellStyle name="40 % – uthevingsfarge 1 11 2" xfId="932" xr:uid="{7A139CBD-451C-4982-90D4-CCECF878DB65}"/>
    <cellStyle name="40 % – uthevingsfarge 1 12" xfId="544" xr:uid="{582C60CB-F537-49F7-AA27-35B8CA1C673E}"/>
    <cellStyle name="40 % – uthevingsfarge 1 12 2" xfId="953" xr:uid="{3F13A4F3-1885-4643-9496-5EF66D6FEF08}"/>
    <cellStyle name="40 % – uthevingsfarge 1 13" xfId="556" xr:uid="{FB35DCD3-F245-4206-9840-91CCCA719C17}"/>
    <cellStyle name="40 % - uthevingsfarge 1 2" xfId="232" xr:uid="{00000000-0005-0000-0000-000073000000}"/>
    <cellStyle name="40 % – uthevingsfarge 1 2" xfId="60" xr:uid="{00000000-0005-0000-0000-000074000000}"/>
    <cellStyle name="40 % - uthevingsfarge 1 2 2" xfId="260" xr:uid="{00000000-0005-0000-0000-000075000000}"/>
    <cellStyle name="40 % – uthevingsfarge 1 2 2" xfId="172" xr:uid="{00000000-0005-0000-0000-000076000000}"/>
    <cellStyle name="40 % - uthevingsfarge 1 2 2 2" xfId="711" xr:uid="{14218685-EE78-4518-9D09-17764EC9B3C0}"/>
    <cellStyle name="40 % – uthevingsfarge 1 2 2 2" xfId="647" xr:uid="{2CA51953-B41C-44CD-A896-AFEEEFA2DBEC}"/>
    <cellStyle name="40 % - uthevingsfarge 1 2 3" xfId="685" xr:uid="{8D354584-F35F-4B5C-9552-2B28CF93ADC1}"/>
    <cellStyle name="40 % – uthevingsfarge 1 2 3" xfId="318" xr:uid="{00000000-0005-0000-0000-000077000000}"/>
    <cellStyle name="40 % – uthevingsfarge 1 2 3 2" xfId="767" xr:uid="{13F4122B-F94B-4446-95AC-E7794225B644}"/>
    <cellStyle name="40 % – uthevingsfarge 1 2 4" xfId="336" xr:uid="{00000000-0005-0000-0000-000078000000}"/>
    <cellStyle name="40 % – uthevingsfarge 1 2 4 2" xfId="785" xr:uid="{07251355-87C9-4B8F-9938-6649F38D0966}"/>
    <cellStyle name="40 % – uthevingsfarge 1 2 5" xfId="344" xr:uid="{00000000-0005-0000-0000-000079000000}"/>
    <cellStyle name="40 % – uthevingsfarge 1 2 5 2" xfId="793" xr:uid="{3DD941C1-6092-4FBD-8A72-443419F2FD83}"/>
    <cellStyle name="40 % – uthevingsfarge 1 2 6" xfId="570" xr:uid="{7581D572-8231-4679-BD7F-47639ABC3918}"/>
    <cellStyle name="40 % - uthevingsfarge 1 3" xfId="273" xr:uid="{00000000-0005-0000-0000-00007A000000}"/>
    <cellStyle name="40 % – uthevingsfarge 1 3" xfId="80" xr:uid="{00000000-0005-0000-0000-00007B000000}"/>
    <cellStyle name="40 % - uthevingsfarge 1 3 2" xfId="724" xr:uid="{BD07392D-CDF0-424B-9975-0252761309D8}"/>
    <cellStyle name="40 % – uthevingsfarge 1 3 2" xfId="192" xr:uid="{00000000-0005-0000-0000-00007C000000}"/>
    <cellStyle name="40 % – uthevingsfarge 1 3 2 2" xfId="667" xr:uid="{0C67AE7A-0FF6-40A1-809D-809E81E232F5}"/>
    <cellStyle name="40 % – uthevingsfarge 1 3 3" xfId="590" xr:uid="{715D6BC0-19F0-4501-A0B3-15932D15C764}"/>
    <cellStyle name="40 % - uthevingsfarge 1 4" xfId="246" xr:uid="{00000000-0005-0000-0000-00007D000000}"/>
    <cellStyle name="40 % – uthevingsfarge 1 4" xfId="109" xr:uid="{00000000-0005-0000-0000-00007E000000}"/>
    <cellStyle name="40 % - uthevingsfarge 1 4 2" xfId="697" xr:uid="{1EFA6B6F-E49F-42C1-AC83-DC06643246D2}"/>
    <cellStyle name="40 % – uthevingsfarge 1 4 2" xfId="619" xr:uid="{E3B638C7-9B72-4731-B51F-5755B1765A18}"/>
    <cellStyle name="40 % – uthevingsfarge 1 5" xfId="103" xr:uid="{00000000-0005-0000-0000-00007F000000}"/>
    <cellStyle name="40 % – uthevingsfarge 1 5 2" xfId="613" xr:uid="{77D85356-5A1F-4508-82EE-4D130332FB95}"/>
    <cellStyle name="40 % – uthevingsfarge 1 6" xfId="107" xr:uid="{00000000-0005-0000-0000-000080000000}"/>
    <cellStyle name="40 % – uthevingsfarge 1 6 2" xfId="617" xr:uid="{1512282A-5397-4A03-85C3-17E16E20982D}"/>
    <cellStyle name="40 % – uthevingsfarge 1 7" xfId="306" xr:uid="{00000000-0005-0000-0000-000081000000}"/>
    <cellStyle name="40 % – uthevingsfarge 1 7 2" xfId="755" xr:uid="{29D15F02-9B9E-4297-9BCB-03A142451DD3}"/>
    <cellStyle name="40 % – uthevingsfarge 1 8" xfId="484" xr:uid="{00000000-0005-0000-0000-0000E7010000}"/>
    <cellStyle name="40 % – uthevingsfarge 1 8 2" xfId="893" xr:uid="{AF9ED617-5988-4BE3-8044-0D83C63411D0}"/>
    <cellStyle name="40 % – uthevingsfarge 1 9" xfId="479" xr:uid="{00000000-0005-0000-0000-0000FB010000}"/>
    <cellStyle name="40 % – uthevingsfarge 1 9 2" xfId="888" xr:uid="{F1B59BF7-2F4E-4B1F-9821-3A3E74FD0948}"/>
    <cellStyle name="40 % – uthevingsfarge 2" xfId="33" builtinId="35" customBuiltin="1"/>
    <cellStyle name="40 % – uthevingsfarge 2 10" xfId="513" xr:uid="{00000000-0005-0000-0000-000008020000}"/>
    <cellStyle name="40 % – uthevingsfarge 2 10 2" xfId="922" xr:uid="{976B54EB-DFDC-47C7-B53D-274B29076AC4}"/>
    <cellStyle name="40 % – uthevingsfarge 2 11" xfId="526" xr:uid="{00000000-0005-0000-0000-000014020000}"/>
    <cellStyle name="40 % – uthevingsfarge 2 11 2" xfId="935" xr:uid="{F7813FD1-1802-402D-A870-08CDAAD81789}"/>
    <cellStyle name="40 % – uthevingsfarge 2 12" xfId="546" xr:uid="{97E78F0C-1A24-4FF9-B837-DABAB94EFF2B}"/>
    <cellStyle name="40 % – uthevingsfarge 2 12 2" xfId="955" xr:uid="{D5727872-A590-4AF8-80C9-AF3B61C026A9}"/>
    <cellStyle name="40 % – uthevingsfarge 2 13" xfId="558" xr:uid="{A938FE22-3C38-4DE6-BC01-B57EB6518B50}"/>
    <cellStyle name="40 % - uthevingsfarge 2 2" xfId="234" xr:uid="{00000000-0005-0000-0000-000083000000}"/>
    <cellStyle name="40 % – uthevingsfarge 2 2" xfId="63" xr:uid="{00000000-0005-0000-0000-000084000000}"/>
    <cellStyle name="40 % - uthevingsfarge 2 2 2" xfId="262" xr:uid="{00000000-0005-0000-0000-000085000000}"/>
    <cellStyle name="40 % – uthevingsfarge 2 2 2" xfId="175" xr:uid="{00000000-0005-0000-0000-000086000000}"/>
    <cellStyle name="40 % - uthevingsfarge 2 2 2 2" xfId="713" xr:uid="{9719614C-1B6C-4CCF-8051-54162C165BFE}"/>
    <cellStyle name="40 % – uthevingsfarge 2 2 2 2" xfId="650" xr:uid="{71AF46A0-9538-4057-94D5-86BF822A8834}"/>
    <cellStyle name="40 % - uthevingsfarge 2 2 3" xfId="687" xr:uid="{B1B0F0E2-3BA9-4090-85C4-4F4C2364F534}"/>
    <cellStyle name="40 % – uthevingsfarge 2 2 3" xfId="321" xr:uid="{00000000-0005-0000-0000-000087000000}"/>
    <cellStyle name="40 % – uthevingsfarge 2 2 3 2" xfId="770" xr:uid="{72212377-5569-48D5-B9C6-4203947010E1}"/>
    <cellStyle name="40 % – uthevingsfarge 2 2 4" xfId="309" xr:uid="{00000000-0005-0000-0000-000088000000}"/>
    <cellStyle name="40 % – uthevingsfarge 2 2 4 2" xfId="758" xr:uid="{620C539E-9FFB-42F3-9186-0F068B24AB63}"/>
    <cellStyle name="40 % – uthevingsfarge 2 2 5" xfId="313" xr:uid="{00000000-0005-0000-0000-000089000000}"/>
    <cellStyle name="40 % – uthevingsfarge 2 2 5 2" xfId="762" xr:uid="{51DF96A3-7A8E-4D47-ADB7-035D052857C1}"/>
    <cellStyle name="40 % – uthevingsfarge 2 2 6" xfId="573" xr:uid="{3E7B3D58-67AF-431F-9959-23A1008C2E45}"/>
    <cellStyle name="40 % - uthevingsfarge 2 3" xfId="275" xr:uid="{00000000-0005-0000-0000-00008A000000}"/>
    <cellStyle name="40 % – uthevingsfarge 2 3" xfId="83" xr:uid="{00000000-0005-0000-0000-00008B000000}"/>
    <cellStyle name="40 % - uthevingsfarge 2 3 2" xfId="726" xr:uid="{A9386BEC-833F-4744-A268-F2D5DD93D595}"/>
    <cellStyle name="40 % – uthevingsfarge 2 3 2" xfId="195" xr:uid="{00000000-0005-0000-0000-00008C000000}"/>
    <cellStyle name="40 % – uthevingsfarge 2 3 2 2" xfId="670" xr:uid="{859335F7-D5E9-48E8-BDD1-E9C11AE65A01}"/>
    <cellStyle name="40 % – uthevingsfarge 2 3 3" xfId="593" xr:uid="{BD781DD8-218A-472E-B4D7-F13B761D7F2B}"/>
    <cellStyle name="40 % - uthevingsfarge 2 4" xfId="248" xr:uid="{00000000-0005-0000-0000-00008D000000}"/>
    <cellStyle name="40 % – uthevingsfarge 2 4" xfId="112" xr:uid="{00000000-0005-0000-0000-00008E000000}"/>
    <cellStyle name="40 % - uthevingsfarge 2 4 2" xfId="699" xr:uid="{7C2E3049-1D30-4112-8788-577C145C9D57}"/>
    <cellStyle name="40 % – uthevingsfarge 2 4 2" xfId="622" xr:uid="{D451511A-7694-42FC-8BCB-745967A366E6}"/>
    <cellStyle name="40 % – uthevingsfarge 2 5" xfId="166" xr:uid="{00000000-0005-0000-0000-00008F000000}"/>
    <cellStyle name="40 % – uthevingsfarge 2 5 2" xfId="643" xr:uid="{6F0BF65D-EC28-4F38-8B6E-130B301843AD}"/>
    <cellStyle name="40 % – uthevingsfarge 2 6" xfId="316" xr:uid="{00000000-0005-0000-0000-000090000000}"/>
    <cellStyle name="40 % – uthevingsfarge 2 6 2" xfId="765" xr:uid="{85A192CC-99C0-4A9A-B784-342470931E5C}"/>
    <cellStyle name="40 % – uthevingsfarge 2 7" xfId="106" xr:uid="{00000000-0005-0000-0000-000091000000}"/>
    <cellStyle name="40 % – uthevingsfarge 2 7 2" xfId="616" xr:uid="{5315BA9D-75FB-4C5D-B188-E43342CCC29D}"/>
    <cellStyle name="40 % – uthevingsfarge 2 8" xfId="487" xr:uid="{00000000-0005-0000-0000-0000E8010000}"/>
    <cellStyle name="40 % – uthevingsfarge 2 8 2" xfId="896" xr:uid="{C5D8011E-9DC2-439A-94BA-ACC2BC9BB6FC}"/>
    <cellStyle name="40 % – uthevingsfarge 2 9" xfId="502" xr:uid="{00000000-0005-0000-0000-0000FC010000}"/>
    <cellStyle name="40 % – uthevingsfarge 2 9 2" xfId="911" xr:uid="{26871221-2823-4092-8062-D57835F5CD96}"/>
    <cellStyle name="40 % – uthevingsfarge 3" xfId="37" builtinId="39" customBuiltin="1"/>
    <cellStyle name="40 % – uthevingsfarge 3 10" xfId="503" xr:uid="{00000000-0005-0000-0000-000009020000}"/>
    <cellStyle name="40 % – uthevingsfarge 3 10 2" xfId="912" xr:uid="{2A166AB5-A019-412E-8824-FC570C4F7744}"/>
    <cellStyle name="40 % – uthevingsfarge 3 11" xfId="529" xr:uid="{00000000-0005-0000-0000-000015020000}"/>
    <cellStyle name="40 % – uthevingsfarge 3 11 2" xfId="938" xr:uid="{6A4B49C0-0388-44A4-84DD-BC8AEAF63922}"/>
    <cellStyle name="40 % – uthevingsfarge 3 12" xfId="548" xr:uid="{4EBB9D82-99B0-4E44-8607-4F38FA84F83D}"/>
    <cellStyle name="40 % – uthevingsfarge 3 12 2" xfId="957" xr:uid="{5D53B21C-9B3C-4121-8D18-A43438F52200}"/>
    <cellStyle name="40 % – uthevingsfarge 3 13" xfId="560" xr:uid="{0FBEF224-5AA5-427D-B3CD-4E9D65C4B955}"/>
    <cellStyle name="40 % - uthevingsfarge 3 2" xfId="236" xr:uid="{00000000-0005-0000-0000-000093000000}"/>
    <cellStyle name="40 % – uthevingsfarge 3 2" xfId="66" xr:uid="{00000000-0005-0000-0000-000094000000}"/>
    <cellStyle name="40 % - uthevingsfarge 3 2 2" xfId="264" xr:uid="{00000000-0005-0000-0000-000095000000}"/>
    <cellStyle name="40 % – uthevingsfarge 3 2 2" xfId="178" xr:uid="{00000000-0005-0000-0000-000096000000}"/>
    <cellStyle name="40 % - uthevingsfarge 3 2 2 2" xfId="715" xr:uid="{86E3D25D-89EF-406D-BEEE-55C3D70F62CA}"/>
    <cellStyle name="40 % – uthevingsfarge 3 2 2 2" xfId="653" xr:uid="{3E164177-EB7E-4847-90F9-AFB884FD84C0}"/>
    <cellStyle name="40 % - uthevingsfarge 3 2 3" xfId="689" xr:uid="{2357FEE7-370E-46B4-AA85-0EA2F821F215}"/>
    <cellStyle name="40 % – uthevingsfarge 3 2 3" xfId="324" xr:uid="{00000000-0005-0000-0000-000097000000}"/>
    <cellStyle name="40 % – uthevingsfarge 3 2 3 2" xfId="773" xr:uid="{67B6A617-2506-4875-8E35-DA12D64CF4CD}"/>
    <cellStyle name="40 % – uthevingsfarge 3 2 4" xfId="131" xr:uid="{00000000-0005-0000-0000-000098000000}"/>
    <cellStyle name="40 % – uthevingsfarge 3 2 4 2" xfId="641" xr:uid="{8417E5B6-10D6-4DC1-BB9D-2C853F7DD662}"/>
    <cellStyle name="40 % – uthevingsfarge 3 2 5" xfId="100" xr:uid="{00000000-0005-0000-0000-000099000000}"/>
    <cellStyle name="40 % – uthevingsfarge 3 2 5 2" xfId="610" xr:uid="{5FB529E5-7242-471E-A5E1-CF9B61B1E04F}"/>
    <cellStyle name="40 % – uthevingsfarge 3 2 6" xfId="576" xr:uid="{D5D9652C-60FA-437D-B231-1249B4FF1791}"/>
    <cellStyle name="40 % - uthevingsfarge 3 3" xfId="277" xr:uid="{00000000-0005-0000-0000-00009A000000}"/>
    <cellStyle name="40 % – uthevingsfarge 3 3" xfId="86" xr:uid="{00000000-0005-0000-0000-00009B000000}"/>
    <cellStyle name="40 % - uthevingsfarge 3 3 2" xfId="728" xr:uid="{D307541D-C73D-47F5-8E3E-BCC09454EE1D}"/>
    <cellStyle name="40 % – uthevingsfarge 3 3 2" xfId="198" xr:uid="{00000000-0005-0000-0000-00009C000000}"/>
    <cellStyle name="40 % – uthevingsfarge 3 3 2 2" xfId="673" xr:uid="{B2AFE80A-027D-4CB9-A3D7-C90898E2F056}"/>
    <cellStyle name="40 % – uthevingsfarge 3 3 3" xfId="596" xr:uid="{6EACEE00-60F5-47EE-AF89-F977E9FD6631}"/>
    <cellStyle name="40 % - uthevingsfarge 3 4" xfId="250" xr:uid="{00000000-0005-0000-0000-00009D000000}"/>
    <cellStyle name="40 % – uthevingsfarge 3 4" xfId="115" xr:uid="{00000000-0005-0000-0000-00009E000000}"/>
    <cellStyle name="40 % - uthevingsfarge 3 4 2" xfId="701" xr:uid="{ECFFCECF-A77F-4986-B175-1CDC0C2552C5}"/>
    <cellStyle name="40 % – uthevingsfarge 3 4 2" xfId="625" xr:uid="{5D7BB14B-F420-472C-AA27-DDBDFCBF9A19}"/>
    <cellStyle name="40 % – uthevingsfarge 3 5" xfId="128" xr:uid="{00000000-0005-0000-0000-00009F000000}"/>
    <cellStyle name="40 % – uthevingsfarge 3 5 2" xfId="638" xr:uid="{7AD232C4-E992-4BC9-8E27-F6258C3DEBBC}"/>
    <cellStyle name="40 % – uthevingsfarge 3 6" xfId="349" xr:uid="{00000000-0005-0000-0000-0000A0000000}"/>
    <cellStyle name="40 % – uthevingsfarge 3 6 2" xfId="798" xr:uid="{1A7C9B81-FCB0-4E19-80FE-2B20AED59392}"/>
    <cellStyle name="40 % – uthevingsfarge 3 7" xfId="325" xr:uid="{00000000-0005-0000-0000-0000A1000000}"/>
    <cellStyle name="40 % – uthevingsfarge 3 7 2" xfId="774" xr:uid="{31254BC5-2138-466B-8615-CA8A37E473EC}"/>
    <cellStyle name="40 % – uthevingsfarge 3 8" xfId="490" xr:uid="{00000000-0005-0000-0000-0000E9010000}"/>
    <cellStyle name="40 % – uthevingsfarge 3 8 2" xfId="899" xr:uid="{76E0D1E6-75CE-4F89-B279-003E81DD07D7}"/>
    <cellStyle name="40 % – uthevingsfarge 3 9" xfId="505" xr:uid="{00000000-0005-0000-0000-0000FD010000}"/>
    <cellStyle name="40 % – uthevingsfarge 3 9 2" xfId="914" xr:uid="{FAC3BCB6-0C18-4CF5-B54D-E6BE430DC630}"/>
    <cellStyle name="40 % – uthevingsfarge 4" xfId="41" builtinId="43" customBuiltin="1"/>
    <cellStyle name="40 % – uthevingsfarge 4 10" xfId="515" xr:uid="{00000000-0005-0000-0000-00000A020000}"/>
    <cellStyle name="40 % – uthevingsfarge 4 10 2" xfId="924" xr:uid="{BDC46572-8254-4FD2-ADC9-93DB288E4246}"/>
    <cellStyle name="40 % – uthevingsfarge 4 11" xfId="532" xr:uid="{00000000-0005-0000-0000-000016020000}"/>
    <cellStyle name="40 % – uthevingsfarge 4 11 2" xfId="941" xr:uid="{313CDF2D-9605-44DA-B008-50E146F5DE4A}"/>
    <cellStyle name="40 % – uthevingsfarge 4 12" xfId="550" xr:uid="{DE7C48A7-2D60-45F8-88D5-A9931DB8C562}"/>
    <cellStyle name="40 % – uthevingsfarge 4 12 2" xfId="959" xr:uid="{3DBD9882-EF0F-4941-B4DD-0FE7FF63C1B2}"/>
    <cellStyle name="40 % – uthevingsfarge 4 13" xfId="562" xr:uid="{2F296E4D-F3DF-4109-BCF6-4FC56553F3D7}"/>
    <cellStyle name="40 % - uthevingsfarge 4 2" xfId="238" xr:uid="{00000000-0005-0000-0000-0000A3000000}"/>
    <cellStyle name="40 % – uthevingsfarge 4 2" xfId="69" xr:uid="{00000000-0005-0000-0000-0000A4000000}"/>
    <cellStyle name="40 % - uthevingsfarge 4 2 2" xfId="266" xr:uid="{00000000-0005-0000-0000-0000A5000000}"/>
    <cellStyle name="40 % – uthevingsfarge 4 2 2" xfId="181" xr:uid="{00000000-0005-0000-0000-0000A6000000}"/>
    <cellStyle name="40 % - uthevingsfarge 4 2 2 2" xfId="717" xr:uid="{4B1E8E22-8A48-44E7-9A84-71F4EEF659D0}"/>
    <cellStyle name="40 % – uthevingsfarge 4 2 2 2" xfId="656" xr:uid="{D249A183-16A4-452F-B8E5-3F0DC51EF75A}"/>
    <cellStyle name="40 % - uthevingsfarge 4 2 3" xfId="691" xr:uid="{DD8E27BA-B577-471E-9780-93C5049668A6}"/>
    <cellStyle name="40 % – uthevingsfarge 4 2 3" xfId="327" xr:uid="{00000000-0005-0000-0000-0000A7000000}"/>
    <cellStyle name="40 % – uthevingsfarge 4 2 3 2" xfId="776" xr:uid="{C0862144-3742-4483-9BAC-4E170E7926E4}"/>
    <cellStyle name="40 % – uthevingsfarge 4 2 4" xfId="347" xr:uid="{00000000-0005-0000-0000-0000A8000000}"/>
    <cellStyle name="40 % – uthevingsfarge 4 2 4 2" xfId="796" xr:uid="{7FA9C663-B553-4F65-B465-025E54C04C2F}"/>
    <cellStyle name="40 % – uthevingsfarge 4 2 5" xfId="322" xr:uid="{00000000-0005-0000-0000-0000A9000000}"/>
    <cellStyle name="40 % – uthevingsfarge 4 2 5 2" xfId="771" xr:uid="{D73D4AEE-7CF6-4C77-981E-F0667B9C4848}"/>
    <cellStyle name="40 % – uthevingsfarge 4 2 6" xfId="579" xr:uid="{EF6E37F8-7696-4460-A07A-E6CC996733A9}"/>
    <cellStyle name="40 % - uthevingsfarge 4 3" xfId="279" xr:uid="{00000000-0005-0000-0000-0000AA000000}"/>
    <cellStyle name="40 % – uthevingsfarge 4 3" xfId="89" xr:uid="{00000000-0005-0000-0000-0000AB000000}"/>
    <cellStyle name="40 % - uthevingsfarge 4 3 2" xfId="730" xr:uid="{B1757D44-F310-41C4-884E-F47066D71C32}"/>
    <cellStyle name="40 % – uthevingsfarge 4 3 2" xfId="201" xr:uid="{00000000-0005-0000-0000-0000AC000000}"/>
    <cellStyle name="40 % – uthevingsfarge 4 3 2 2" xfId="676" xr:uid="{7209F518-280A-4A7B-8F46-B255C42CAC13}"/>
    <cellStyle name="40 % – uthevingsfarge 4 3 3" xfId="599" xr:uid="{50006251-2955-488F-B56C-A44A564452C7}"/>
    <cellStyle name="40 % - uthevingsfarge 4 4" xfId="252" xr:uid="{00000000-0005-0000-0000-0000AD000000}"/>
    <cellStyle name="40 % – uthevingsfarge 4 4" xfId="119" xr:uid="{00000000-0005-0000-0000-0000AE000000}"/>
    <cellStyle name="40 % - uthevingsfarge 4 4 2" xfId="703" xr:uid="{0FD065BD-A678-4400-95D9-1A6F12BE38AF}"/>
    <cellStyle name="40 % – uthevingsfarge 4 4 2" xfId="629" xr:uid="{61A63283-067F-44BC-B146-900CD301493D}"/>
    <cellStyle name="40 % – uthevingsfarge 4 5" xfId="300" xr:uid="{00000000-0005-0000-0000-0000AF000000}"/>
    <cellStyle name="40 % – uthevingsfarge 4 5 2" xfId="749" xr:uid="{AA5ED1C9-FD45-48D9-9882-FD9BAB0B091D}"/>
    <cellStyle name="40 % – uthevingsfarge 4 6" xfId="117" xr:uid="{00000000-0005-0000-0000-0000B0000000}"/>
    <cellStyle name="40 % – uthevingsfarge 4 6 2" xfId="627" xr:uid="{0BB1DAE2-7CAD-46F2-853F-72836FFE5E32}"/>
    <cellStyle name="40 % – uthevingsfarge 4 7" xfId="353" xr:uid="{00000000-0005-0000-0000-0000B1000000}"/>
    <cellStyle name="40 % – uthevingsfarge 4 7 2" xfId="802" xr:uid="{4984054C-9937-469E-A163-4597496318D2}"/>
    <cellStyle name="40 % – uthevingsfarge 4 8" xfId="493" xr:uid="{00000000-0005-0000-0000-0000EA010000}"/>
    <cellStyle name="40 % – uthevingsfarge 4 8 2" xfId="902" xr:uid="{87866D19-1678-4E28-BE50-2089C6E38289}"/>
    <cellStyle name="40 % – uthevingsfarge 4 9" xfId="508" xr:uid="{00000000-0005-0000-0000-0000FE010000}"/>
    <cellStyle name="40 % – uthevingsfarge 4 9 2" xfId="917" xr:uid="{00720637-B254-444D-A65C-EC771E7891B7}"/>
    <cellStyle name="40 % – uthevingsfarge 5" xfId="45" builtinId="47" customBuiltin="1"/>
    <cellStyle name="40 % – uthevingsfarge 5 10" xfId="517" xr:uid="{00000000-0005-0000-0000-00000B020000}"/>
    <cellStyle name="40 % – uthevingsfarge 5 10 2" xfId="926" xr:uid="{7D6637E1-FD63-4DE0-9017-FAAE17109601}"/>
    <cellStyle name="40 % – uthevingsfarge 5 11" xfId="535" xr:uid="{00000000-0005-0000-0000-000017020000}"/>
    <cellStyle name="40 % – uthevingsfarge 5 11 2" xfId="944" xr:uid="{AC66FB17-65FA-4074-9FCE-C2C4B52D1423}"/>
    <cellStyle name="40 % – uthevingsfarge 5 12" xfId="552" xr:uid="{A8316D45-7E29-4EC1-918E-4807E528BA49}"/>
    <cellStyle name="40 % – uthevingsfarge 5 12 2" xfId="961" xr:uid="{A3D1F5F8-E13C-41FA-A416-14B3AA9E0092}"/>
    <cellStyle name="40 % – uthevingsfarge 5 13" xfId="564" xr:uid="{7C107B26-1B45-4A42-8D69-EC131E85E32F}"/>
    <cellStyle name="40 % - uthevingsfarge 5 2" xfId="240" xr:uid="{00000000-0005-0000-0000-0000B3000000}"/>
    <cellStyle name="40 % – uthevingsfarge 5 2" xfId="72" xr:uid="{00000000-0005-0000-0000-0000B4000000}"/>
    <cellStyle name="40 % - uthevingsfarge 5 2 2" xfId="268" xr:uid="{00000000-0005-0000-0000-0000B5000000}"/>
    <cellStyle name="40 % – uthevingsfarge 5 2 2" xfId="184" xr:uid="{00000000-0005-0000-0000-0000B6000000}"/>
    <cellStyle name="40 % - uthevingsfarge 5 2 2 2" xfId="719" xr:uid="{8B1C7D72-436C-4773-8F33-3C5D8AEB6E10}"/>
    <cellStyle name="40 % – uthevingsfarge 5 2 2 2" xfId="659" xr:uid="{43055E7D-635B-4474-A55D-584E930B9E44}"/>
    <cellStyle name="40 % - uthevingsfarge 5 2 3" xfId="693" xr:uid="{65F36EAA-7821-4C99-A7D0-41C06C9B5BFD}"/>
    <cellStyle name="40 % – uthevingsfarge 5 2 3" xfId="330" xr:uid="{00000000-0005-0000-0000-0000B7000000}"/>
    <cellStyle name="40 % – uthevingsfarge 5 2 3 2" xfId="779" xr:uid="{EB09FC9A-D2F4-41EA-8E5B-49B1987A6225}"/>
    <cellStyle name="40 % – uthevingsfarge 5 2 4" xfId="345" xr:uid="{00000000-0005-0000-0000-0000B8000000}"/>
    <cellStyle name="40 % – uthevingsfarge 5 2 4 2" xfId="794" xr:uid="{67F162C2-B0D2-432C-836F-A865F8109D01}"/>
    <cellStyle name="40 % – uthevingsfarge 5 2 5" xfId="352" xr:uid="{00000000-0005-0000-0000-0000B9000000}"/>
    <cellStyle name="40 % – uthevingsfarge 5 2 5 2" xfId="801" xr:uid="{B4DD0083-5B17-4305-80D2-A36AAF36C0C0}"/>
    <cellStyle name="40 % – uthevingsfarge 5 2 6" xfId="582" xr:uid="{944A4CA0-78C1-4DB9-9563-BAF1A59E9C4D}"/>
    <cellStyle name="40 % - uthevingsfarge 5 3" xfId="281" xr:uid="{00000000-0005-0000-0000-0000BA000000}"/>
    <cellStyle name="40 % – uthevingsfarge 5 3" xfId="92" xr:uid="{00000000-0005-0000-0000-0000BB000000}"/>
    <cellStyle name="40 % - uthevingsfarge 5 3 2" xfId="732" xr:uid="{02F777CB-CD75-4959-BCE7-D63F11A7487D}"/>
    <cellStyle name="40 % – uthevingsfarge 5 3 2" xfId="204" xr:uid="{00000000-0005-0000-0000-0000BC000000}"/>
    <cellStyle name="40 % – uthevingsfarge 5 3 2 2" xfId="679" xr:uid="{CCAFE198-907C-443A-A601-E1EE9253A58D}"/>
    <cellStyle name="40 % – uthevingsfarge 5 3 3" xfId="602" xr:uid="{72C40EB9-117A-405C-96B8-2FCA06FAD19E}"/>
    <cellStyle name="40 % - uthevingsfarge 5 4" xfId="254" xr:uid="{00000000-0005-0000-0000-0000BD000000}"/>
    <cellStyle name="40 % – uthevingsfarge 5 4" xfId="122" xr:uid="{00000000-0005-0000-0000-0000BE000000}"/>
    <cellStyle name="40 % - uthevingsfarge 5 4 2" xfId="705" xr:uid="{F9ACCA99-8B56-4023-B84B-A587567E1F52}"/>
    <cellStyle name="40 % – uthevingsfarge 5 4 2" xfId="632" xr:uid="{74B9D55F-8E3F-4983-AC30-1254A7FFED21}"/>
    <cellStyle name="40 % – uthevingsfarge 5 5" xfId="302" xr:uid="{00000000-0005-0000-0000-0000BF000000}"/>
    <cellStyle name="40 % – uthevingsfarge 5 5 2" xfId="751" xr:uid="{98ADC857-C14D-43DF-9C1E-2E97672D069C}"/>
    <cellStyle name="40 % – uthevingsfarge 5 6" xfId="334" xr:uid="{00000000-0005-0000-0000-0000C0000000}"/>
    <cellStyle name="40 % – uthevingsfarge 5 6 2" xfId="783" xr:uid="{2EAF4408-2F96-4702-9519-CA7C9917CBC2}"/>
    <cellStyle name="40 % – uthevingsfarge 5 7" xfId="298" xr:uid="{00000000-0005-0000-0000-0000C1000000}"/>
    <cellStyle name="40 % – uthevingsfarge 5 7 2" xfId="747" xr:uid="{17CE3336-6C6D-49AD-8586-23971C63ABBF}"/>
    <cellStyle name="40 % – uthevingsfarge 5 8" xfId="496" xr:uid="{00000000-0005-0000-0000-0000EB010000}"/>
    <cellStyle name="40 % – uthevingsfarge 5 8 2" xfId="905" xr:uid="{3852013B-722A-4FEA-BBD6-3686B80EEDB8}"/>
    <cellStyle name="40 % – uthevingsfarge 5 9" xfId="510" xr:uid="{00000000-0005-0000-0000-0000FF010000}"/>
    <cellStyle name="40 % – uthevingsfarge 5 9 2" xfId="919" xr:uid="{0913E1F5-CA95-4FB8-91C0-ECF067CB443E}"/>
    <cellStyle name="40 % – uthevingsfarge 6" xfId="49" builtinId="51" customBuiltin="1"/>
    <cellStyle name="40 % – uthevingsfarge 6 10" xfId="519" xr:uid="{00000000-0005-0000-0000-00000C020000}"/>
    <cellStyle name="40 % – uthevingsfarge 6 10 2" xfId="928" xr:uid="{0C7C0EF3-82BB-472C-8342-D09B05B1BF80}"/>
    <cellStyle name="40 % – uthevingsfarge 6 11" xfId="538" xr:uid="{00000000-0005-0000-0000-000018020000}"/>
    <cellStyle name="40 % – uthevingsfarge 6 11 2" xfId="947" xr:uid="{5DAF3302-8F66-4B0A-9142-71E8F16615AE}"/>
    <cellStyle name="40 % – uthevingsfarge 6 12" xfId="554" xr:uid="{A1083DB9-8CED-4770-A454-2EB423DF974E}"/>
    <cellStyle name="40 % – uthevingsfarge 6 12 2" xfId="963" xr:uid="{C659A133-1B82-4E80-80E8-4C42124858C3}"/>
    <cellStyle name="40 % – uthevingsfarge 6 13" xfId="566" xr:uid="{628191DB-206A-4B5B-AA0B-149FA51462E3}"/>
    <cellStyle name="40 % - uthevingsfarge 6 2" xfId="242" xr:uid="{00000000-0005-0000-0000-0000C3000000}"/>
    <cellStyle name="40 % – uthevingsfarge 6 2" xfId="75" xr:uid="{00000000-0005-0000-0000-0000C4000000}"/>
    <cellStyle name="40 % - uthevingsfarge 6 2 2" xfId="270" xr:uid="{00000000-0005-0000-0000-0000C5000000}"/>
    <cellStyle name="40 % – uthevingsfarge 6 2 2" xfId="187" xr:uid="{00000000-0005-0000-0000-0000C6000000}"/>
    <cellStyle name="40 % - uthevingsfarge 6 2 2 2" xfId="721" xr:uid="{35A19EAD-64C7-4A1E-B577-60F206172707}"/>
    <cellStyle name="40 % – uthevingsfarge 6 2 2 2" xfId="662" xr:uid="{4E244E70-A942-4C7F-8224-D1AB78905B89}"/>
    <cellStyle name="40 % - uthevingsfarge 6 2 3" xfId="695" xr:uid="{9E8C440B-9B0B-4363-A6F7-4CB07C03E863}"/>
    <cellStyle name="40 % – uthevingsfarge 6 2 3" xfId="332" xr:uid="{00000000-0005-0000-0000-0000C7000000}"/>
    <cellStyle name="40 % – uthevingsfarge 6 2 3 2" xfId="781" xr:uid="{A33FB0AB-AE70-45D4-886D-DD9DCAEA606D}"/>
    <cellStyle name="40 % – uthevingsfarge 6 2 4" xfId="314" xr:uid="{00000000-0005-0000-0000-0000C8000000}"/>
    <cellStyle name="40 % – uthevingsfarge 6 2 4 2" xfId="763" xr:uid="{D298D613-F94C-4D91-84A3-37F0BF9C3966}"/>
    <cellStyle name="40 % – uthevingsfarge 6 2 5" xfId="350" xr:uid="{00000000-0005-0000-0000-0000C9000000}"/>
    <cellStyle name="40 % – uthevingsfarge 6 2 5 2" xfId="799" xr:uid="{31574ADD-64FC-4FBF-B37D-832F94140106}"/>
    <cellStyle name="40 % – uthevingsfarge 6 2 6" xfId="585" xr:uid="{C24260BF-6EB7-41F8-929F-86F58C56B985}"/>
    <cellStyle name="40 % - uthevingsfarge 6 3" xfId="283" xr:uid="{00000000-0005-0000-0000-0000CA000000}"/>
    <cellStyle name="40 % – uthevingsfarge 6 3" xfId="95" xr:uid="{00000000-0005-0000-0000-0000CB000000}"/>
    <cellStyle name="40 % - uthevingsfarge 6 3 2" xfId="734" xr:uid="{0A617631-093B-4A55-BF7C-CBE8EF85702E}"/>
    <cellStyle name="40 % – uthevingsfarge 6 3 2" xfId="207" xr:uid="{00000000-0005-0000-0000-0000CC000000}"/>
    <cellStyle name="40 % – uthevingsfarge 6 3 2 2" xfId="682" xr:uid="{E9D33C2C-9593-40D4-BD61-CAD472536578}"/>
    <cellStyle name="40 % – uthevingsfarge 6 3 3" xfId="605" xr:uid="{3F579D2E-D23D-4E56-9FD0-E3ED842AD765}"/>
    <cellStyle name="40 % - uthevingsfarge 6 4" xfId="256" xr:uid="{00000000-0005-0000-0000-0000CD000000}"/>
    <cellStyle name="40 % – uthevingsfarge 6 4" xfId="125" xr:uid="{00000000-0005-0000-0000-0000CE000000}"/>
    <cellStyle name="40 % - uthevingsfarge 6 4 2" xfId="707" xr:uid="{C8C13CC1-D8EB-47A4-8FCC-68F88594733C}"/>
    <cellStyle name="40 % – uthevingsfarge 6 4 2" xfId="635" xr:uid="{BEA3FA1C-3A4D-41C7-8178-8041EC2E13D3}"/>
    <cellStyle name="40 % – uthevingsfarge 6 5" xfId="304" xr:uid="{00000000-0005-0000-0000-0000CF000000}"/>
    <cellStyle name="40 % – uthevingsfarge 6 5 2" xfId="753" xr:uid="{1FFB5296-4E6C-4C52-92C8-287F925B0052}"/>
    <cellStyle name="40 % – uthevingsfarge 6 6" xfId="339" xr:uid="{00000000-0005-0000-0000-0000D0000000}"/>
    <cellStyle name="40 % – uthevingsfarge 6 6 2" xfId="788" xr:uid="{7EC15520-13CC-46CC-87C8-D97EEA9335D4}"/>
    <cellStyle name="40 % – uthevingsfarge 6 7" xfId="308" xr:uid="{00000000-0005-0000-0000-0000D1000000}"/>
    <cellStyle name="40 % – uthevingsfarge 6 7 2" xfId="757" xr:uid="{84558EC7-0F59-4307-8098-E58C95637AB5}"/>
    <cellStyle name="40 % – uthevingsfarge 6 8" xfId="499" xr:uid="{00000000-0005-0000-0000-0000EC010000}"/>
    <cellStyle name="40 % – uthevingsfarge 6 8 2" xfId="908" xr:uid="{2922BF09-DD42-4BA2-8370-FCC02ECEB55A}"/>
    <cellStyle name="40 % – uthevingsfarge 6 9" xfId="512" xr:uid="{00000000-0005-0000-0000-000000020000}"/>
    <cellStyle name="40 % – uthevingsfarge 6 9 2" xfId="921" xr:uid="{3F606BF0-AEA4-4406-B967-E16E0ECE1E69}"/>
    <cellStyle name="40% - Accent1" xfId="168" xr:uid="{00000000-0005-0000-0000-0000D2000000}"/>
    <cellStyle name="40% - Accent1 2" xfId="406" xr:uid="{A9A52D3E-AF43-40F7-9645-88499D1103A8}"/>
    <cellStyle name="40% - Accent1 2 2" xfId="847" xr:uid="{E81BDE18-4491-47E6-AB66-73906D5461BD}"/>
    <cellStyle name="40% - Accent2" xfId="145" xr:uid="{00000000-0005-0000-0000-0000D3000000}"/>
    <cellStyle name="40% - Accent2 2" xfId="407" xr:uid="{333C3459-CEC7-46B2-A011-807C09F212B6}"/>
    <cellStyle name="40% - Accent2 2 2" xfId="848" xr:uid="{4C675C56-3390-402F-9107-3317FD8D40F9}"/>
    <cellStyle name="40% - Accent3" xfId="169" xr:uid="{00000000-0005-0000-0000-0000D4000000}"/>
    <cellStyle name="40% - Accent3 2" xfId="408" xr:uid="{7BE65E9A-E2C0-4655-A6F6-0115D5759AF9}"/>
    <cellStyle name="40% - Accent3 2 2" xfId="849" xr:uid="{FA3508C9-75DE-41F1-8FFF-0D3A3913FA93}"/>
    <cellStyle name="40% - Accent4" xfId="142" xr:uid="{00000000-0005-0000-0000-0000D5000000}"/>
    <cellStyle name="40% - Accent4 2" xfId="409" xr:uid="{D97822C9-6B00-4BA4-A373-4EF4B52CDC55}"/>
    <cellStyle name="40% - Accent4 2 2" xfId="850" xr:uid="{2282E14E-2DC1-4FDA-987F-240A09465C56}"/>
    <cellStyle name="40% - Accent5" xfId="163" xr:uid="{00000000-0005-0000-0000-0000D6000000}"/>
    <cellStyle name="40% - Accent5 2" xfId="410" xr:uid="{6DE1A472-69A9-40CC-8EE8-812F8784DFB0}"/>
    <cellStyle name="40% - Accent5 2 2" xfId="851" xr:uid="{F4282E0B-1D9C-4240-97CC-4891888DB215}"/>
    <cellStyle name="40% - Accent6" xfId="160" xr:uid="{00000000-0005-0000-0000-0000D7000000}"/>
    <cellStyle name="40% - Accent6 2" xfId="411" xr:uid="{87AF4543-1ACB-4A1A-B976-AEC2B3A4395D}"/>
    <cellStyle name="40% - Accent6 2 2" xfId="852" xr:uid="{52CC91AD-624A-4A33-8F70-CE028D5FD632}"/>
    <cellStyle name="40% - uthevingsfarge 1" xfId="362" xr:uid="{00000000-0005-0000-0000-000006000000}"/>
    <cellStyle name="40% - uthevingsfarge 1 2" xfId="290" xr:uid="{00000000-0005-0000-0000-0000D8000000}"/>
    <cellStyle name="40% - uthevingsfarge 1 2 2" xfId="412" xr:uid="{EA816756-04B5-406F-B6BD-DAB8FD963D8D}"/>
    <cellStyle name="40% - uthevingsfarge 1 2 2 2" xfId="853" xr:uid="{4AC8F1B1-4595-446E-9768-FC60AE879C3E}"/>
    <cellStyle name="40% - uthevingsfarge 1 2 3" xfId="741" xr:uid="{16C8C291-FF68-40C1-AC97-5B02439B6842}"/>
    <cellStyle name="40% - uthevingsfarge 1 3" xfId="413" xr:uid="{F6305DAC-9EDC-45F8-A38C-F24A0DCA69AE}"/>
    <cellStyle name="40% - uthevingsfarge 1 3 2" xfId="854" xr:uid="{809F3694-9BA5-4DCD-B949-C4C42982825A}"/>
    <cellStyle name="40% - uthevingsfarge 1 4" xfId="382" xr:uid="{604F6A5D-80A3-4367-996E-7A5444D73F6E}"/>
    <cellStyle name="40% - uthevingsfarge 1 4 2" xfId="823" xr:uid="{99BADF1B-31AC-47A0-B163-715386F48901}"/>
    <cellStyle name="40% - uthevingsfarge 1 5" xfId="469" xr:uid="{244B55C4-0290-489C-8A45-8CED76247F09}"/>
    <cellStyle name="40% - uthevingsfarge 1 5 2" xfId="879" xr:uid="{78295E3D-1B6A-4E76-A38A-FFF1FDA3838A}"/>
    <cellStyle name="40% - uthevingsfarge 1 6" xfId="811" xr:uid="{A150A442-2320-4E61-B20E-CFEDA2CC8509}"/>
    <cellStyle name="40% - uthevingsfarge 2" xfId="363" xr:uid="{00000000-0005-0000-0000-000007000000}"/>
    <cellStyle name="40% - uthevingsfarge 2 2" xfId="291" xr:uid="{00000000-0005-0000-0000-0000D9000000}"/>
    <cellStyle name="40% - uthevingsfarge 2 2 2" xfId="414" xr:uid="{9A18FE45-2BC2-478D-928C-4BFC80F1B3EF}"/>
    <cellStyle name="40% - uthevingsfarge 2 2 2 2" xfId="855" xr:uid="{F5CE90FF-FA05-4A90-8006-EAD6354000DA}"/>
    <cellStyle name="40% - uthevingsfarge 2 2 3" xfId="742" xr:uid="{C2323D93-0E08-456F-9FA5-565A2B49C815}"/>
    <cellStyle name="40% - uthevingsfarge 2 3" xfId="415" xr:uid="{73895FC1-DC0E-471F-9B4B-440ABA0D29D9}"/>
    <cellStyle name="40% - uthevingsfarge 2 3 2" xfId="856" xr:uid="{461FB201-C960-4168-9BDB-807927F1C895}"/>
    <cellStyle name="40% - uthevingsfarge 2 4" xfId="383" xr:uid="{235E25C3-11C7-4C75-87A6-7D2BD1B41AFB}"/>
    <cellStyle name="40% - uthevingsfarge 2 4 2" xfId="824" xr:uid="{F5F3D909-A19E-4265-9905-1293D522BFB2}"/>
    <cellStyle name="40% - uthevingsfarge 2 5" xfId="470" xr:uid="{8CC3FCB3-BAC8-4EA9-A3AB-AAA09930374C}"/>
    <cellStyle name="40% - uthevingsfarge 2 5 2" xfId="880" xr:uid="{FC64850A-D1F0-4590-B11E-109E214A59FB}"/>
    <cellStyle name="40% - uthevingsfarge 2 6" xfId="812" xr:uid="{3FCF5155-1B43-4BB6-A469-24923477C76E}"/>
    <cellStyle name="40% - uthevingsfarge 3" xfId="364" xr:uid="{00000000-0005-0000-0000-000008000000}"/>
    <cellStyle name="40% - uthevingsfarge 3 2" xfId="292" xr:uid="{00000000-0005-0000-0000-0000DA000000}"/>
    <cellStyle name="40% - uthevingsfarge 3 2 2" xfId="416" xr:uid="{3137ADD2-9CD7-4AB0-B141-408F7C6350CE}"/>
    <cellStyle name="40% - uthevingsfarge 3 2 2 2" xfId="857" xr:uid="{92FFE3AD-8BA0-4CB2-B6DD-7867A1C32315}"/>
    <cellStyle name="40% - uthevingsfarge 3 2 3" xfId="743" xr:uid="{A4AE9701-4C34-4260-8382-1FBDB021220F}"/>
    <cellStyle name="40% - uthevingsfarge 3 3" xfId="417" xr:uid="{39BD8D5D-2F18-4D4A-9B57-61616A379584}"/>
    <cellStyle name="40% - uthevingsfarge 3 3 2" xfId="858" xr:uid="{3F3F6724-58E4-46A8-A5FE-243DD67E472F}"/>
    <cellStyle name="40% - uthevingsfarge 3 4" xfId="384" xr:uid="{C1580C37-CDE7-43AF-88FC-100788C574D5}"/>
    <cellStyle name="40% - uthevingsfarge 3 4 2" xfId="825" xr:uid="{880BC359-4905-42A6-9BC5-2C50923502E1}"/>
    <cellStyle name="40% - uthevingsfarge 3 5" xfId="471" xr:uid="{D2C05A37-F90E-44AC-BE2B-D40F2FF49FC9}"/>
    <cellStyle name="40% - uthevingsfarge 3 5 2" xfId="881" xr:uid="{7DAE207B-5587-4293-A52F-D46A9A89C34A}"/>
    <cellStyle name="40% - uthevingsfarge 3 6" xfId="813" xr:uid="{4BDACA3E-7A41-4B2A-AE08-F3025CBF08FC}"/>
    <cellStyle name="40% - uthevingsfarge 4" xfId="365" xr:uid="{00000000-0005-0000-0000-000009000000}"/>
    <cellStyle name="40% - uthevingsfarge 4 2" xfId="293" xr:uid="{00000000-0005-0000-0000-0000DB000000}"/>
    <cellStyle name="40% - uthevingsfarge 4 2 2" xfId="418" xr:uid="{4FF094A2-3B36-4763-A9C6-DA08F6309422}"/>
    <cellStyle name="40% - uthevingsfarge 4 2 2 2" xfId="859" xr:uid="{157910FE-F718-42E6-AA14-40023575E4AE}"/>
    <cellStyle name="40% - uthevingsfarge 4 2 3" xfId="744" xr:uid="{852E8E0A-C5F3-42EE-BF5C-951D68260249}"/>
    <cellStyle name="40% - uthevingsfarge 4 3" xfId="419" xr:uid="{C9453A2E-19F6-4A66-98FF-37518CF11446}"/>
    <cellStyle name="40% - uthevingsfarge 4 3 2" xfId="860" xr:uid="{9B31B827-1F2C-48FC-92C5-1CE507F40BBB}"/>
    <cellStyle name="40% - uthevingsfarge 4 4" xfId="385" xr:uid="{F9F72E61-948B-4EE1-B22A-7A9DD8243A16}"/>
    <cellStyle name="40% - uthevingsfarge 4 4 2" xfId="826" xr:uid="{9B03A279-AE08-4F68-AEFA-3ACBE44B3269}"/>
    <cellStyle name="40% - uthevingsfarge 4 5" xfId="472" xr:uid="{D291C5E6-D455-445A-8221-B58B0EF60C19}"/>
    <cellStyle name="40% - uthevingsfarge 4 5 2" xfId="882" xr:uid="{15147A22-1084-4C0A-835D-147D4F8B32AF}"/>
    <cellStyle name="40% - uthevingsfarge 4 6" xfId="814" xr:uid="{6C13602D-351E-43DF-A2FE-2B8872D9EEC2}"/>
    <cellStyle name="40% - uthevingsfarge 5" xfId="366" xr:uid="{00000000-0005-0000-0000-00000A000000}"/>
    <cellStyle name="40% - uthevingsfarge 5 2" xfId="294" xr:uid="{00000000-0005-0000-0000-0000DC000000}"/>
    <cellStyle name="40% - uthevingsfarge 5 2 2" xfId="420" xr:uid="{0F6BA451-1BCC-418D-A69E-74B28625F83C}"/>
    <cellStyle name="40% - uthevingsfarge 5 2 2 2" xfId="861" xr:uid="{C61F50C6-21D9-47BA-AC28-0CE99FD60843}"/>
    <cellStyle name="40% - uthevingsfarge 5 2 3" xfId="745" xr:uid="{3387182C-2A24-49F4-B59C-3923882D6FB8}"/>
    <cellStyle name="40% - uthevingsfarge 5 3" xfId="421" xr:uid="{382126CF-B78F-47C4-A326-5C763A9F2FD9}"/>
    <cellStyle name="40% - uthevingsfarge 5 3 2" xfId="862" xr:uid="{4E56EBCE-10C6-41AC-877E-A16C0A0DC636}"/>
    <cellStyle name="40% - uthevingsfarge 5 4" xfId="386" xr:uid="{E623F9DF-D3DF-43D0-91E1-376CE65C2689}"/>
    <cellStyle name="40% - uthevingsfarge 5 4 2" xfId="827" xr:uid="{F71044AB-0619-486F-87C3-9EE10BE0DBFA}"/>
    <cellStyle name="40% - uthevingsfarge 5 5" xfId="473" xr:uid="{7E5E1C9B-652F-4447-B149-43D681D7A7E0}"/>
    <cellStyle name="40% - uthevingsfarge 5 5 2" xfId="883" xr:uid="{EC34A106-3CE3-44DB-87B2-B5FEB615289F}"/>
    <cellStyle name="40% - uthevingsfarge 5 6" xfId="815" xr:uid="{DCE4E49B-2D36-460E-AF2E-0F161C8706DC}"/>
    <cellStyle name="40% - uthevingsfarge 6" xfId="367" xr:uid="{00000000-0005-0000-0000-00000B000000}"/>
    <cellStyle name="40% - uthevingsfarge 6 2" xfId="295" xr:uid="{00000000-0005-0000-0000-0000DD000000}"/>
    <cellStyle name="40% - uthevingsfarge 6 2 2" xfId="422" xr:uid="{4CE82F83-6662-4D8C-B0A9-950FD053B5F2}"/>
    <cellStyle name="40% - uthevingsfarge 6 2 2 2" xfId="863" xr:uid="{F9D79B78-D3FA-4E0E-B96D-04AC0084A536}"/>
    <cellStyle name="40% - uthevingsfarge 6 2 3" xfId="746" xr:uid="{84F5FBC7-97D9-4B88-AFEE-786ADD17B41F}"/>
    <cellStyle name="40% - uthevingsfarge 6 3" xfId="423" xr:uid="{BC55B6BA-0BA6-4322-A1E6-3585F78F34CD}"/>
    <cellStyle name="40% - uthevingsfarge 6 3 2" xfId="864" xr:uid="{95EBF6BC-A42D-47CF-AB93-B3E77ACAA475}"/>
    <cellStyle name="40% - uthevingsfarge 6 4" xfId="387" xr:uid="{1280B457-9D85-4966-ADFF-46B655AD9846}"/>
    <cellStyle name="40% - uthevingsfarge 6 4 2" xfId="828" xr:uid="{BA677BE8-19FD-4A12-B9C7-2975F19DA5B7}"/>
    <cellStyle name="40% - uthevingsfarge 6 5" xfId="474" xr:uid="{E6D9D698-5FB6-4475-8E69-A0BDE943F5AC}"/>
    <cellStyle name="40% - uthevingsfarge 6 5 2" xfId="884" xr:uid="{8F4BC81B-13CE-44AE-BD7A-3CFC73B5C0F7}"/>
    <cellStyle name="40% - uthevingsfarge 6 6" xfId="816" xr:uid="{0F6E7B7B-4776-42B4-A5A6-834859D2CB33}"/>
    <cellStyle name="5. Tabell-kropp hf" xfId="5" xr:uid="{00000000-0005-0000-0000-0000DE000000}"/>
    <cellStyle name="60 % – uthevingsfarge 1" xfId="30" builtinId="32" customBuiltin="1"/>
    <cellStyle name="60 % – uthevingsfarge 1 2" xfId="61" xr:uid="{00000000-0005-0000-0000-0000E0000000}"/>
    <cellStyle name="60 % – uthevingsfarge 1 2 2" xfId="173" xr:uid="{00000000-0005-0000-0000-0000E1000000}"/>
    <cellStyle name="60 % – uthevingsfarge 1 2 2 2" xfId="648" xr:uid="{D4C694C6-1C0B-4848-86D0-A44E9CB50382}"/>
    <cellStyle name="60 % – uthevingsfarge 1 2 3" xfId="571" xr:uid="{84080667-CCAA-4E80-A297-1E4FC806303D}"/>
    <cellStyle name="60 % – uthevingsfarge 1 3" xfId="81" xr:uid="{00000000-0005-0000-0000-0000E2000000}"/>
    <cellStyle name="60 % – uthevingsfarge 1 3 2" xfId="193" xr:uid="{00000000-0005-0000-0000-0000E3000000}"/>
    <cellStyle name="60 % – uthevingsfarge 1 3 2 2" xfId="668" xr:uid="{CD0F036B-6551-49B7-BE37-24ECBB9EA3A1}"/>
    <cellStyle name="60 % – uthevingsfarge 1 3 3" xfId="591" xr:uid="{548DF87C-0412-4D51-AA64-5725CF6AD54A}"/>
    <cellStyle name="60 % – uthevingsfarge 1 4" xfId="149" xr:uid="{00000000-0005-0000-0000-0000E4000000}"/>
    <cellStyle name="60 % – uthevingsfarge 1 5" xfId="110" xr:uid="{00000000-0005-0000-0000-0000E5000000}"/>
    <cellStyle name="60 % – uthevingsfarge 1 5 2" xfId="620" xr:uid="{A18EFF3A-1202-47FE-8C1C-EB85F54653F5}"/>
    <cellStyle name="60 % – uthevingsfarge 1 6" xfId="485" xr:uid="{00000000-0005-0000-0000-0000ED010000}"/>
    <cellStyle name="60 % – uthevingsfarge 1 6 2" xfId="894" xr:uid="{110D1881-E474-43F4-82B7-7B4EBC922E45}"/>
    <cellStyle name="60 % – uthevingsfarge 1 7" xfId="524" xr:uid="{00000000-0005-0000-0000-000019020000}"/>
    <cellStyle name="60 % – uthevingsfarge 1 7 2" xfId="933" xr:uid="{9280E6B4-6DF4-4897-96D9-698F5777ED19}"/>
    <cellStyle name="60 % – uthevingsfarge 2" xfId="34" builtinId="36" customBuiltin="1"/>
    <cellStyle name="60 % – uthevingsfarge 2 2" xfId="64" xr:uid="{00000000-0005-0000-0000-0000E7000000}"/>
    <cellStyle name="60 % – uthevingsfarge 2 2 2" xfId="176" xr:uid="{00000000-0005-0000-0000-0000E8000000}"/>
    <cellStyle name="60 % – uthevingsfarge 2 2 2 2" xfId="651" xr:uid="{34F0CCC9-B795-45EA-A354-94AEA57B23CF}"/>
    <cellStyle name="60 % – uthevingsfarge 2 2 3" xfId="574" xr:uid="{CDA0A06E-215B-49A5-AB71-14E715197B51}"/>
    <cellStyle name="60 % – uthevingsfarge 2 3" xfId="84" xr:uid="{00000000-0005-0000-0000-0000E9000000}"/>
    <cellStyle name="60 % – uthevingsfarge 2 3 2" xfId="196" xr:uid="{00000000-0005-0000-0000-0000EA000000}"/>
    <cellStyle name="60 % – uthevingsfarge 2 3 2 2" xfId="671" xr:uid="{B3A321DC-EB18-40EC-9C55-49F10219EFE4}"/>
    <cellStyle name="60 % – uthevingsfarge 2 3 3" xfId="594" xr:uid="{D502C0FF-A11C-4F63-AA6E-87E74D5DC494}"/>
    <cellStyle name="60 % – uthevingsfarge 2 4" xfId="152" xr:uid="{00000000-0005-0000-0000-0000EB000000}"/>
    <cellStyle name="60 % – uthevingsfarge 2 5" xfId="113" xr:uid="{00000000-0005-0000-0000-0000EC000000}"/>
    <cellStyle name="60 % – uthevingsfarge 2 5 2" xfId="623" xr:uid="{63236EB6-2D67-4093-A6A4-5BFD5AF60712}"/>
    <cellStyle name="60 % – uthevingsfarge 2 6" xfId="488" xr:uid="{00000000-0005-0000-0000-0000EE010000}"/>
    <cellStyle name="60 % – uthevingsfarge 2 6 2" xfId="897" xr:uid="{D59D4DB5-0F77-401B-8714-96AED181E345}"/>
    <cellStyle name="60 % – uthevingsfarge 2 7" xfId="527" xr:uid="{00000000-0005-0000-0000-00001A020000}"/>
    <cellStyle name="60 % – uthevingsfarge 2 7 2" xfId="936" xr:uid="{099C33FE-DE87-42FD-8F4E-24383717CD75}"/>
    <cellStyle name="60 % – uthevingsfarge 3" xfId="38" builtinId="40" customBuiltin="1"/>
    <cellStyle name="60 % – uthevingsfarge 3 2" xfId="67" xr:uid="{00000000-0005-0000-0000-0000EE000000}"/>
    <cellStyle name="60 % – uthevingsfarge 3 2 2" xfId="179" xr:uid="{00000000-0005-0000-0000-0000EF000000}"/>
    <cellStyle name="60 % – uthevingsfarge 3 2 2 2" xfId="654" xr:uid="{5DD5C8F9-148A-4711-9BE6-2A84F6C96377}"/>
    <cellStyle name="60 % – uthevingsfarge 3 2 3" xfId="577" xr:uid="{4634D684-39B3-45C1-A1C6-DB972BF6A3B6}"/>
    <cellStyle name="60 % – uthevingsfarge 3 3" xfId="87" xr:uid="{00000000-0005-0000-0000-0000F0000000}"/>
    <cellStyle name="60 % – uthevingsfarge 3 3 2" xfId="199" xr:uid="{00000000-0005-0000-0000-0000F1000000}"/>
    <cellStyle name="60 % – uthevingsfarge 3 3 2 2" xfId="674" xr:uid="{569D90D8-F910-47E8-B5CF-A977CB814BB3}"/>
    <cellStyle name="60 % – uthevingsfarge 3 3 3" xfId="597" xr:uid="{4F968EE7-3131-49B4-8E75-1F4FDEE1439B}"/>
    <cellStyle name="60 % – uthevingsfarge 3 4" xfId="155" xr:uid="{00000000-0005-0000-0000-0000F2000000}"/>
    <cellStyle name="60 % – uthevingsfarge 3 5" xfId="116" xr:uid="{00000000-0005-0000-0000-0000F3000000}"/>
    <cellStyle name="60 % – uthevingsfarge 3 5 2" xfId="626" xr:uid="{B3EEA426-9439-441F-9284-89046A5C6A64}"/>
    <cellStyle name="60 % – uthevingsfarge 3 6" xfId="491" xr:uid="{00000000-0005-0000-0000-0000EF010000}"/>
    <cellStyle name="60 % – uthevingsfarge 3 6 2" xfId="900" xr:uid="{C721E190-294F-4317-BFA8-17D4A3A9B57E}"/>
    <cellStyle name="60 % – uthevingsfarge 3 7" xfId="530" xr:uid="{00000000-0005-0000-0000-00001B020000}"/>
    <cellStyle name="60 % – uthevingsfarge 3 7 2" xfId="939" xr:uid="{EF3C5822-AF3E-4C97-9E24-01D8D1A8F889}"/>
    <cellStyle name="60 % – uthevingsfarge 4" xfId="42" builtinId="44" customBuiltin="1"/>
    <cellStyle name="60 % – uthevingsfarge 4 2" xfId="70" xr:uid="{00000000-0005-0000-0000-0000F5000000}"/>
    <cellStyle name="60 % – uthevingsfarge 4 2 2" xfId="182" xr:uid="{00000000-0005-0000-0000-0000F6000000}"/>
    <cellStyle name="60 % – uthevingsfarge 4 2 2 2" xfId="657" xr:uid="{07C5A806-3712-4D7E-956A-05F015BF7CC4}"/>
    <cellStyle name="60 % – uthevingsfarge 4 2 3" xfId="580" xr:uid="{45AA286E-695F-4325-99CC-1E1D2C285E37}"/>
    <cellStyle name="60 % – uthevingsfarge 4 3" xfId="90" xr:uid="{00000000-0005-0000-0000-0000F7000000}"/>
    <cellStyle name="60 % – uthevingsfarge 4 3 2" xfId="202" xr:uid="{00000000-0005-0000-0000-0000F8000000}"/>
    <cellStyle name="60 % – uthevingsfarge 4 3 2 2" xfId="677" xr:uid="{42F8AE1F-0D13-4CDA-B157-76F62FB7968F}"/>
    <cellStyle name="60 % – uthevingsfarge 4 3 3" xfId="600" xr:uid="{5138D93F-D80A-46C8-AFC5-F6BE5EB2B5CA}"/>
    <cellStyle name="60 % – uthevingsfarge 4 4" xfId="158" xr:uid="{00000000-0005-0000-0000-0000F9000000}"/>
    <cellStyle name="60 % – uthevingsfarge 4 5" xfId="120" xr:uid="{00000000-0005-0000-0000-0000FA000000}"/>
    <cellStyle name="60 % – uthevingsfarge 4 5 2" xfId="630" xr:uid="{65496CA8-2F39-445B-A9A0-3F7316A3B8B7}"/>
    <cellStyle name="60 % – uthevingsfarge 4 6" xfId="494" xr:uid="{00000000-0005-0000-0000-0000F0010000}"/>
    <cellStyle name="60 % – uthevingsfarge 4 6 2" xfId="903" xr:uid="{8183580B-97F8-441C-89F8-C08EB284589E}"/>
    <cellStyle name="60 % – uthevingsfarge 4 7" xfId="533" xr:uid="{00000000-0005-0000-0000-00001C020000}"/>
    <cellStyle name="60 % – uthevingsfarge 4 7 2" xfId="942" xr:uid="{36CE7228-61EE-47D9-A704-AE4C595DAB5B}"/>
    <cellStyle name="60 % – uthevingsfarge 5" xfId="46" builtinId="48" customBuiltin="1"/>
    <cellStyle name="60 % – uthevingsfarge 5 2" xfId="73" xr:uid="{00000000-0005-0000-0000-0000FC000000}"/>
    <cellStyle name="60 % – uthevingsfarge 5 2 2" xfId="185" xr:uid="{00000000-0005-0000-0000-0000FD000000}"/>
    <cellStyle name="60 % – uthevingsfarge 5 2 2 2" xfId="660" xr:uid="{6C45CE29-4649-4766-B306-F5244E6C9B1E}"/>
    <cellStyle name="60 % – uthevingsfarge 5 2 3" xfId="583" xr:uid="{A353486D-8675-456C-A65A-8058D2809302}"/>
    <cellStyle name="60 % – uthevingsfarge 5 3" xfId="93" xr:uid="{00000000-0005-0000-0000-0000FE000000}"/>
    <cellStyle name="60 % – uthevingsfarge 5 3 2" xfId="205" xr:uid="{00000000-0005-0000-0000-0000FF000000}"/>
    <cellStyle name="60 % – uthevingsfarge 5 3 2 2" xfId="680" xr:uid="{54489E32-1AF2-4D5B-911C-2544C4744198}"/>
    <cellStyle name="60 % – uthevingsfarge 5 3 3" xfId="603" xr:uid="{426E16A8-6742-475A-B896-BA3BECBF8DB2}"/>
    <cellStyle name="60 % – uthevingsfarge 5 4" xfId="161" xr:uid="{00000000-0005-0000-0000-000000010000}"/>
    <cellStyle name="60 % – uthevingsfarge 5 5" xfId="123" xr:uid="{00000000-0005-0000-0000-000001010000}"/>
    <cellStyle name="60 % – uthevingsfarge 5 5 2" xfId="633" xr:uid="{05EA866D-38A3-4C0A-9F7E-DEC50B8AF9FE}"/>
    <cellStyle name="60 % – uthevingsfarge 5 6" xfId="497" xr:uid="{00000000-0005-0000-0000-0000F1010000}"/>
    <cellStyle name="60 % – uthevingsfarge 5 6 2" xfId="906" xr:uid="{3C4B2849-AAA9-483C-9F8B-F0B82EADDDAD}"/>
    <cellStyle name="60 % – uthevingsfarge 5 7" xfId="536" xr:uid="{00000000-0005-0000-0000-00001D020000}"/>
    <cellStyle name="60 % – uthevingsfarge 5 7 2" xfId="945" xr:uid="{D93A9C48-5E46-459E-9C48-F9D5623258C5}"/>
    <cellStyle name="60 % – uthevingsfarge 6" xfId="50" builtinId="52" customBuiltin="1"/>
    <cellStyle name="60 % – uthevingsfarge 6 2" xfId="76" xr:uid="{00000000-0005-0000-0000-000003010000}"/>
    <cellStyle name="60 % – uthevingsfarge 6 2 2" xfId="188" xr:uid="{00000000-0005-0000-0000-000004010000}"/>
    <cellStyle name="60 % – uthevingsfarge 6 2 2 2" xfId="663" xr:uid="{8518809E-F176-4912-B55B-A60C8C891AA0}"/>
    <cellStyle name="60 % – uthevingsfarge 6 2 3" xfId="586" xr:uid="{F5A17044-09D0-4DC7-BE79-952B969A8543}"/>
    <cellStyle name="60 % – uthevingsfarge 6 3" xfId="96" xr:uid="{00000000-0005-0000-0000-000005010000}"/>
    <cellStyle name="60 % – uthevingsfarge 6 3 2" xfId="208" xr:uid="{00000000-0005-0000-0000-000006010000}"/>
    <cellStyle name="60 % – uthevingsfarge 6 3 2 2" xfId="683" xr:uid="{68743819-DB54-41F2-9C84-D34348D6CEB7}"/>
    <cellStyle name="60 % – uthevingsfarge 6 3 3" xfId="606" xr:uid="{320D5C42-B273-43CA-AC77-B1A0D574BF62}"/>
    <cellStyle name="60 % – uthevingsfarge 6 4" xfId="164" xr:uid="{00000000-0005-0000-0000-000007010000}"/>
    <cellStyle name="60 % – uthevingsfarge 6 5" xfId="126" xr:uid="{00000000-0005-0000-0000-000008010000}"/>
    <cellStyle name="60 % – uthevingsfarge 6 5 2" xfId="636" xr:uid="{1DDF4B73-DB53-4445-AAE4-2512569B1513}"/>
    <cellStyle name="60 % – uthevingsfarge 6 6" xfId="500" xr:uid="{00000000-0005-0000-0000-0000F2010000}"/>
    <cellStyle name="60 % – uthevingsfarge 6 6 2" xfId="909" xr:uid="{992B8DE6-4935-44FF-B2C1-056A58348EF4}"/>
    <cellStyle name="60 % – uthevingsfarge 6 7" xfId="539" xr:uid="{00000000-0005-0000-0000-00001E020000}"/>
    <cellStyle name="60 % – uthevingsfarge 6 7 2" xfId="948" xr:uid="{84291042-B9FB-4633-BC97-B390FD799ADA}"/>
    <cellStyle name="60% - Accent1" xfId="157" xr:uid="{00000000-0005-0000-0000-000009010000}"/>
    <cellStyle name="60% - Accent1 2" xfId="424" xr:uid="{76A8B467-CA74-4414-9B92-8AEC25C5736B}"/>
    <cellStyle name="60% - Accent2" xfId="154" xr:uid="{00000000-0005-0000-0000-00000A010000}"/>
    <cellStyle name="60% - Accent2 2" xfId="425" xr:uid="{E2635864-7F46-461C-84ED-EB5DE56C6F94}"/>
    <cellStyle name="60% - Accent3" xfId="151" xr:uid="{00000000-0005-0000-0000-00000B010000}"/>
    <cellStyle name="60% - Accent3 2" xfId="426" xr:uid="{ADC8C8FA-F300-4B7E-A22A-1DADC1AE075D}"/>
    <cellStyle name="60% - Accent4" xfId="148" xr:uid="{00000000-0005-0000-0000-00000C010000}"/>
    <cellStyle name="60% - Accent4 2" xfId="427" xr:uid="{D85DA4E5-B31B-4F99-B39E-32AC26A335ED}"/>
    <cellStyle name="60% - Accent5" xfId="162" xr:uid="{00000000-0005-0000-0000-00000D010000}"/>
    <cellStyle name="60% - Accent5 2" xfId="428" xr:uid="{95044861-BBEC-4C44-A5E5-9B38D7ACE804}"/>
    <cellStyle name="60% - Accent6" xfId="159" xr:uid="{00000000-0005-0000-0000-00000E010000}"/>
    <cellStyle name="60% - Accent6 2" xfId="429" xr:uid="{3DC5866B-C623-4B11-B553-FFAE23D76B3F}"/>
    <cellStyle name="60% - uthevingsfarge 1" xfId="368" xr:uid="{00000000-0005-0000-0000-00000C000000}"/>
    <cellStyle name="60% - uthevingsfarge 2" xfId="369" xr:uid="{00000000-0005-0000-0000-00000D000000}"/>
    <cellStyle name="60% - uthevingsfarge 3" xfId="370" xr:uid="{00000000-0005-0000-0000-00000E000000}"/>
    <cellStyle name="60% - uthevingsfarge 4" xfId="371" xr:uid="{00000000-0005-0000-0000-00000F000000}"/>
    <cellStyle name="60% - uthevingsfarge 5" xfId="372" xr:uid="{00000000-0005-0000-0000-000010000000}"/>
    <cellStyle name="60% - uthevingsfarge 6" xfId="373" xr:uid="{00000000-0005-0000-0000-000011000000}"/>
    <cellStyle name="8. Tabell-kilde" xfId="6" xr:uid="{00000000-0005-0000-0000-00000F010000}"/>
    <cellStyle name="9. Tabell-note" xfId="7" xr:uid="{00000000-0005-0000-0000-000010010000}"/>
    <cellStyle name="Accent1" xfId="156" xr:uid="{00000000-0005-0000-0000-000011010000}"/>
    <cellStyle name="Accent1 2" xfId="430" xr:uid="{2D5067FE-55CD-468D-B9AE-85280E0E49B0}"/>
    <cellStyle name="Accent2" xfId="153" xr:uid="{00000000-0005-0000-0000-000012010000}"/>
    <cellStyle name="Accent2 2" xfId="431" xr:uid="{41F9CBC7-B9F2-4ED7-A3FE-D99E27A3FF05}"/>
    <cellStyle name="Accent3" xfId="150" xr:uid="{00000000-0005-0000-0000-000013010000}"/>
    <cellStyle name="Accent3 2" xfId="432" xr:uid="{89EB61E2-B56E-4403-B5A3-A20824A0B446}"/>
    <cellStyle name="Accent4" xfId="147" xr:uid="{00000000-0005-0000-0000-000014010000}"/>
    <cellStyle name="Accent4 2" xfId="433" xr:uid="{62C31BB4-98F1-404A-A351-0485D0F4B17B}"/>
    <cellStyle name="Accent5" xfId="209" xr:uid="{00000000-0005-0000-0000-000015010000}"/>
    <cellStyle name="Accent5 2" xfId="434" xr:uid="{BC353166-EE18-4F22-8CD1-2C67A45EADF2}"/>
    <cellStyle name="Accent6" xfId="210" xr:uid="{00000000-0005-0000-0000-000016010000}"/>
    <cellStyle name="Accent6 2" xfId="435" xr:uid="{57D1191A-7D20-4117-8163-30ABEADA5ED9}"/>
    <cellStyle name="Bad" xfId="211" xr:uid="{00000000-0005-0000-0000-000017010000}"/>
    <cellStyle name="Bad 2" xfId="436" xr:uid="{2F279991-94CD-4355-B871-D6BBF8CDBE47}"/>
    <cellStyle name="Beregning" xfId="21" builtinId="22" customBuiltin="1"/>
    <cellStyle name="Beregning 2" xfId="437" xr:uid="{4A87FF66-8B21-41D6-A536-E79AF8EC546A}"/>
    <cellStyle name="Calculation" xfId="212" xr:uid="{00000000-0005-0000-0000-000019010000}"/>
    <cellStyle name="Check Cell" xfId="213" xr:uid="{00000000-0005-0000-0000-00001A010000}"/>
    <cellStyle name="Check Cell 2" xfId="438" xr:uid="{8C8E5435-2C10-4A68-8969-DC115AF8685F}"/>
    <cellStyle name="Dårlig" xfId="17" builtinId="27" hidden="1" customBuiltin="1"/>
    <cellStyle name="Dårlig" xfId="56" builtinId="27" customBuiltin="1"/>
    <cellStyle name="Explanatory Text" xfId="214" xr:uid="{00000000-0005-0000-0000-00001D010000}"/>
    <cellStyle name="Explanatory Text 2" xfId="439" xr:uid="{4220A117-3D7C-47B9-8C48-BF99FBF3D92A}"/>
    <cellStyle name="Forklarende tekst" xfId="25" builtinId="53" customBuiltin="1"/>
    <cellStyle name="God" xfId="16" builtinId="26" hidden="1" customBuiltin="1"/>
    <cellStyle name="God" xfId="55" builtinId="26" customBuiltin="1"/>
    <cellStyle name="God 2" xfId="440" xr:uid="{FEA38A6A-AFCE-4A2F-9897-965C7292A87A}"/>
    <cellStyle name="Good" xfId="215" xr:uid="{00000000-0005-0000-0000-000021010000}"/>
    <cellStyle name="Heading 1" xfId="216" xr:uid="{00000000-0005-0000-0000-000022010000}"/>
    <cellStyle name="Heading 1 2" xfId="441" xr:uid="{E968FC1F-3023-4194-81B3-C4DF75AA3078}"/>
    <cellStyle name="Heading 2" xfId="217" xr:uid="{00000000-0005-0000-0000-000023010000}"/>
    <cellStyle name="Heading 2 2" xfId="442" xr:uid="{DAA0537E-0207-43D8-874C-58C315FF39AB}"/>
    <cellStyle name="Heading 3" xfId="218" xr:uid="{00000000-0005-0000-0000-000024010000}"/>
    <cellStyle name="Heading 3 2" xfId="443" xr:uid="{6B36B72F-9062-4140-A994-7E2A6BC03B5D}"/>
    <cellStyle name="Heading 4" xfId="219" xr:uid="{00000000-0005-0000-0000-000025010000}"/>
    <cellStyle name="Heading 4 2" xfId="444" xr:uid="{AFDA90F4-AA49-4A64-B1FB-C5EB8F1DC3C0}"/>
    <cellStyle name="Hyperkobling" xfId="8" builtinId="8"/>
    <cellStyle name="Hyperkobling 2" xfId="229" xr:uid="{00000000-0005-0000-0000-000027010000}"/>
    <cellStyle name="Inndata" xfId="19" builtinId="20" customBuiltin="1"/>
    <cellStyle name="Inndata 2" xfId="445" xr:uid="{70A1816B-E4C6-4FE1-B08E-592D4DEF1423}"/>
    <cellStyle name="Input" xfId="220" xr:uid="{00000000-0005-0000-0000-000029010000}"/>
    <cellStyle name="Koblet celle" xfId="22" builtinId="24" customBuiltin="1"/>
    <cellStyle name="Koblet celle 2" xfId="446" xr:uid="{33AD3FB0-F070-4197-B8DF-57764A32C91A}"/>
    <cellStyle name="Komma" xfId="10" builtinId="3"/>
    <cellStyle name="Komma 2" xfId="133" xr:uid="{00000000-0005-0000-0000-00002C010000}"/>
    <cellStyle name="Komma 2 2" xfId="447" xr:uid="{A1E5225B-6390-4F15-B0B7-363B491468CF}"/>
    <cellStyle name="Komma 3" xfId="243" xr:uid="{00000000-0005-0000-0000-00002D010000}"/>
    <cellStyle name="Komma 4" xfId="355" xr:uid="{00000000-0005-0000-0000-000079010000}"/>
    <cellStyle name="Komma 4 2" xfId="804" xr:uid="{EA41E9C7-AB31-4025-A0D5-4A1B36DF12AB}"/>
    <cellStyle name="Komma 5" xfId="541" xr:uid="{45B5202B-5ACE-4A2C-B5F0-794FE9396CB6}"/>
    <cellStyle name="Komma 5 2" xfId="950" xr:uid="{2C1D0211-009E-46F2-9991-1107C0A59CBB}"/>
    <cellStyle name="Kontrollcelle" xfId="23" builtinId="23" customBuiltin="1"/>
    <cellStyle name="Linked Cell" xfId="221" xr:uid="{00000000-0005-0000-0000-00002F010000}"/>
    <cellStyle name="Merknad 2" xfId="58" xr:uid="{00000000-0005-0000-0000-000030010000}"/>
    <cellStyle name="Merknad 2 2" xfId="257" xr:uid="{00000000-0005-0000-0000-000031010000}"/>
    <cellStyle name="Merknad 2 2 2" xfId="708" xr:uid="{DC8355A7-4627-4429-9972-2523600C02FE}"/>
    <cellStyle name="Merknad 2 3" xfId="170" xr:uid="{00000000-0005-0000-0000-000032010000}"/>
    <cellStyle name="Merknad 2 3 2" xfId="645" xr:uid="{F23C112F-9CE6-4CE8-A098-63ABF509CE19}"/>
    <cellStyle name="Merknad 2 4" xfId="448" xr:uid="{6AE0C746-3C85-4D3D-AD4E-03C4A3483F80}"/>
    <cellStyle name="Merknad 2 4 2" xfId="865" xr:uid="{90B39486-CE53-4ED4-A76E-45194FB85EF1}"/>
    <cellStyle name="Merknad 2 5" xfId="568" xr:uid="{AF96EFFF-5CA1-4098-A7BB-7B0E00A444BB}"/>
    <cellStyle name="Merknad 3" xfId="78" xr:uid="{00000000-0005-0000-0000-000033010000}"/>
    <cellStyle name="Merknad 3 2" xfId="258" xr:uid="{00000000-0005-0000-0000-000034010000}"/>
    <cellStyle name="Merknad 3 2 2" xfId="709" xr:uid="{5F2E186A-BD9E-48D5-B977-52270D70FB9C}"/>
    <cellStyle name="Merknad 3 3" xfId="190" xr:uid="{00000000-0005-0000-0000-000035010000}"/>
    <cellStyle name="Merknad 3 3 2" xfId="665" xr:uid="{C0ADFEB6-0910-40E8-9DBB-003E2C654D8C}"/>
    <cellStyle name="Merknad 3 4" xfId="449" xr:uid="{247A69A5-A95E-44A3-B591-D934EB7142F3}"/>
    <cellStyle name="Merknad 3 4 2" xfId="866" xr:uid="{A8D040A3-93D8-45B7-90F1-97F5049ED034}"/>
    <cellStyle name="Merknad 3 5" xfId="588" xr:uid="{4DD7A3A8-CA43-4837-9806-815DC09B479C}"/>
    <cellStyle name="Merknad 4" xfId="271" xr:uid="{00000000-0005-0000-0000-000036010000}"/>
    <cellStyle name="Merknad 4 2" xfId="450" xr:uid="{D0522974-7774-4013-BBB1-DE90AF4E299D}"/>
    <cellStyle name="Merknad 4 2 2" xfId="867" xr:uid="{0EEED9F3-D69C-4CD3-ABEA-5D0730DAD5CE}"/>
    <cellStyle name="Merknad 4 3" xfId="722" xr:uid="{F0BCAAD3-294B-4E03-B41B-91ABC39D9C0D}"/>
    <cellStyle name="Merknad 5" xfId="105" xr:uid="{00000000-0005-0000-0000-000037010000}"/>
    <cellStyle name="Merknad 5 2" xfId="451" xr:uid="{B4C45698-80DE-43DF-BA84-9C7E57CB2B07}"/>
    <cellStyle name="Merknad 5 2 2" xfId="868" xr:uid="{1FA7E578-9A7B-4804-A004-A0684DCF19DA}"/>
    <cellStyle name="Merknad 5 3" xfId="615" xr:uid="{34611D25-59C3-45F5-9D46-76C8579B1983}"/>
    <cellStyle name="Merknad 6" xfId="480" xr:uid="{00000000-0005-0000-0000-0000F3010000}"/>
    <cellStyle name="Merknad 6 2" xfId="889" xr:uid="{391A7141-A3ED-4135-9ED6-71FBA55C8AA1}"/>
    <cellStyle name="Merknad 7" xfId="521" xr:uid="{00000000-0005-0000-0000-00001F020000}"/>
    <cellStyle name="Merknad 7 2" xfId="930" xr:uid="{30B3D6D2-B9FC-4C34-8519-D63C382B8BC2}"/>
    <cellStyle name="Merknad 8" xfId="542" xr:uid="{175292CC-0B21-42AF-84F6-49611CC9A00F}"/>
    <cellStyle name="Merknad 8 2" xfId="951" xr:uid="{948D36EA-23E5-416E-A3CA-FA9009E16414}"/>
    <cellStyle name="Neutral" xfId="222" xr:uid="{00000000-0005-0000-0000-000038010000}"/>
    <cellStyle name="Neutral 2" xfId="452" xr:uid="{61F1216A-7FF9-4BDB-932E-E5AFD04D545A}"/>
    <cellStyle name="Normal" xfId="0" builtinId="0" customBuiltin="1"/>
    <cellStyle name="Normal 10" xfId="475" xr:uid="{00000000-0005-0000-0000-0000E0010000}"/>
    <cellStyle name="Normal 11" xfId="476" xr:uid="{00000000-0005-0000-0000-0000F4010000}"/>
    <cellStyle name="Normal 11 2" xfId="885" xr:uid="{94D6DDD2-CBB5-4762-B520-5307EA7B7BA3}"/>
    <cellStyle name="Normal 12" xfId="520" xr:uid="{00000000-0005-0000-0000-000020020000}"/>
    <cellStyle name="Normal 12 2" xfId="929" xr:uid="{BF0A9A21-71E8-40A2-8B01-CE79D72AC071}"/>
    <cellStyle name="Normal 13" xfId="540" xr:uid="{F907305E-AA91-4043-9B1F-37D048114BC1}"/>
    <cellStyle name="Normal 13 2" xfId="949" xr:uid="{CA933642-1EED-462E-92C5-C1208CD575A8}"/>
    <cellStyle name="Normal 2" xfId="53" xr:uid="{00000000-0005-0000-0000-00003A010000}"/>
    <cellStyle name="Normal 2 2" xfId="296" xr:uid="{00000000-0005-0000-0000-00003B010000}"/>
    <cellStyle name="Normal 2 3" xfId="167" xr:uid="{00000000-0005-0000-0000-00003C010000}"/>
    <cellStyle name="Normal 2 3 2" xfId="644" xr:uid="{DD537CDA-747D-4B87-B4F2-CDC860306555}"/>
    <cellStyle name="Normal 2 4" xfId="374" xr:uid="{00000000-0005-0000-0000-000014000000}"/>
    <cellStyle name="Normal 2 5" xfId="567" xr:uid="{08D184BD-3C12-4529-A3AF-1F01C9BE7420}"/>
    <cellStyle name="Normal 3" xfId="77" xr:uid="{00000000-0005-0000-0000-00003D010000}"/>
    <cellStyle name="Normal 3 2" xfId="297" xr:uid="{00000000-0005-0000-0000-00003E010000}"/>
    <cellStyle name="Normal 3 3" xfId="189" xr:uid="{00000000-0005-0000-0000-00003F010000}"/>
    <cellStyle name="Normal 3 3 2" xfId="664" xr:uid="{80C6CEFF-8DF4-4036-B1F6-28DCE601E53E}"/>
    <cellStyle name="Normal 3 4" xfId="453" xr:uid="{DB820409-AC86-4089-A2AC-D43F53B9828A}"/>
    <cellStyle name="Normal 3 5" xfId="587" xr:uid="{BB51F1C0-485B-430D-B04B-73638CAFCEE1}"/>
    <cellStyle name="Normal 4" xfId="127" xr:uid="{00000000-0005-0000-0000-000040010000}"/>
    <cellStyle name="Normal 4 2" xfId="454" xr:uid="{21C12A76-0489-42BA-80A6-806F2337B06E}"/>
    <cellStyle name="Normal 4 3" xfId="637" xr:uid="{80E1DA69-2CBD-4ACC-9170-CAE7A77FDA74}"/>
    <cellStyle name="Normal 5" xfId="97" xr:uid="{00000000-0005-0000-0000-000041010000}"/>
    <cellStyle name="Normal 5 2" xfId="455" xr:uid="{DF0DD937-25A3-4D97-887B-5B093C665386}"/>
    <cellStyle name="Normal 5 2 2" xfId="869" xr:uid="{0C425786-5C24-4909-B251-6E818E19E855}"/>
    <cellStyle name="Normal 5 3" xfId="607" xr:uid="{87D5E85D-6B8A-4B1C-9AD6-09CC200B4965}"/>
    <cellStyle name="Normal 6" xfId="354" xr:uid="{00000000-0005-0000-0000-00007A010000}"/>
    <cellStyle name="Normal 6 2" xfId="456" xr:uid="{5C0EF141-B071-4270-ADE7-0C46C8044F1C}"/>
    <cellStyle name="Normal 6 2 2" xfId="870" xr:uid="{01316229-4428-4B01-9B88-EB8582B0A20E}"/>
    <cellStyle name="Normal 6 3" xfId="803" xr:uid="{8D6B9037-E3F8-42F8-8C21-B070560DB1C4}"/>
    <cellStyle name="Normal 7" xfId="457" xr:uid="{72645CF8-176C-46BE-8257-C90C9B6B6972}"/>
    <cellStyle name="Normal 7 2" xfId="871" xr:uid="{7BE7B747-4D83-4DC8-BD0D-DC9D378F4DBE}"/>
    <cellStyle name="Normal 8" xfId="458" xr:uid="{35EE4CDD-2C7E-4F1B-8EF6-DAC3E840ECAB}"/>
    <cellStyle name="Normal 8 2" xfId="872" xr:uid="{6237FA14-D0A1-4759-BFA4-F84044195E45}"/>
    <cellStyle name="Normal 9" xfId="375" xr:uid="{00000000-0005-0000-0000-0000C9010000}"/>
    <cellStyle name="Note" xfId="223" xr:uid="{00000000-0005-0000-0000-000042010000}"/>
    <cellStyle name="Nøytral" xfId="18" builtinId="28" customBuiltin="1"/>
    <cellStyle name="Nøytral 2" xfId="57" xr:uid="{00000000-0005-0000-0000-000044010000}"/>
    <cellStyle name="Nøytral 3" xfId="139" xr:uid="{00000000-0005-0000-0000-000045010000}"/>
    <cellStyle name="Output" xfId="224" xr:uid="{00000000-0005-0000-0000-000046010000}"/>
    <cellStyle name="Output 2" xfId="459" xr:uid="{57E24C9C-13B8-4EB9-A8CF-D4D3950BD7CD}"/>
    <cellStyle name="Overskrift 1" xfId="12" builtinId="16" customBuiltin="1"/>
    <cellStyle name="Overskrift 2" xfId="13" builtinId="17" customBuiltin="1"/>
    <cellStyle name="Overskrift 3" xfId="14" builtinId="18" customBuiltin="1"/>
    <cellStyle name="Overskrift 4" xfId="15" builtinId="19" customBuiltin="1"/>
    <cellStyle name="Prosent" xfId="9" builtinId="5"/>
    <cellStyle name="Prosent 2" xfId="132" xr:uid="{00000000-0005-0000-0000-00004C010000}"/>
    <cellStyle name="Stil 1" xfId="225" xr:uid="{00000000-0005-0000-0000-00004D010000}"/>
    <cellStyle name="Tabell" xfId="141" xr:uid="{00000000-0005-0000-0000-00004E010000}"/>
    <cellStyle name="Tabell-tittel" xfId="146" xr:uid="{00000000-0005-0000-0000-00004F010000}"/>
    <cellStyle name="Title" xfId="226" xr:uid="{00000000-0005-0000-0000-000050010000}"/>
    <cellStyle name="Title 2" xfId="460" xr:uid="{F22ECBC2-B76E-4061-B695-3B7D0F22685B}"/>
    <cellStyle name="Tittel" xfId="11" builtinId="15" customBuiltin="1"/>
    <cellStyle name="Tittel 2" xfId="54" xr:uid="{00000000-0005-0000-0000-000052010000}"/>
    <cellStyle name="Tittel 2 2" xfId="230" xr:uid="{00000000-0005-0000-0000-000053010000}"/>
    <cellStyle name="Tittel 3" xfId="134" xr:uid="{00000000-0005-0000-0000-000054010000}"/>
    <cellStyle name="Total" xfId="227" xr:uid="{00000000-0005-0000-0000-000055010000}"/>
    <cellStyle name="Total 2" xfId="461" xr:uid="{170302D2-A215-402E-A883-4838CFED0371}"/>
    <cellStyle name="Totalt" xfId="26" builtinId="25" customBuiltin="1"/>
    <cellStyle name="Tusenskille 2" xfId="138" xr:uid="{00000000-0005-0000-0000-000057010000}"/>
    <cellStyle name="Tusenskille 2 2" xfId="244" xr:uid="{00000000-0005-0000-0000-000058010000}"/>
    <cellStyle name="Utdata" xfId="20" builtinId="21" customBuiltin="1"/>
    <cellStyle name="Uthevingsfarge1" xfId="27" builtinId="29" customBuiltin="1"/>
    <cellStyle name="Uthevingsfarge2" xfId="31" builtinId="33" customBuiltin="1"/>
    <cellStyle name="Uthevingsfarge3" xfId="35" builtinId="37" customBuiltin="1"/>
    <cellStyle name="Uthevingsfarge4" xfId="39" builtinId="41" customBuiltin="1"/>
    <cellStyle name="Uthevingsfarge5" xfId="43" builtinId="45" customBuiltin="1"/>
    <cellStyle name="Uthevingsfarge6" xfId="47" builtinId="49" customBuiltin="1"/>
    <cellStyle name="Varseltekst" xfId="24" builtinId="11" customBuiltin="1"/>
    <cellStyle name="Varseltekst 2" xfId="462" xr:uid="{33F409D2-8B29-4652-B196-C4FFF2B3E357}"/>
    <cellStyle name="Warning Text" xfId="228" xr:uid="{00000000-0005-0000-0000-00006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workbookViewId="0">
      <selection activeCell="A12" sqref="A12"/>
    </sheetView>
  </sheetViews>
  <sheetFormatPr baseColWidth="10" defaultRowHeight="12.75" x14ac:dyDescent="0.2"/>
  <cols>
    <col min="2" max="2" width="116.7109375" bestFit="1" customWidth="1"/>
    <col min="3" max="3" width="28.7109375" bestFit="1" customWidth="1"/>
  </cols>
  <sheetData>
    <row r="1" spans="1:3" ht="18" x14ac:dyDescent="0.25">
      <c r="A1" s="74" t="s">
        <v>232</v>
      </c>
    </row>
    <row r="3" spans="1:3" x14ac:dyDescent="0.2">
      <c r="A3" s="135" t="s">
        <v>115</v>
      </c>
      <c r="B3" s="135" t="s">
        <v>116</v>
      </c>
      <c r="C3" s="135" t="s">
        <v>117</v>
      </c>
    </row>
    <row r="4" spans="1:3" x14ac:dyDescent="0.2">
      <c r="A4" s="134" t="s">
        <v>118</v>
      </c>
      <c r="B4" t="str">
        <f>'A.2.1'!A3</f>
        <v>Totale FoU-utgifter etter sektor for utførelse og utgiftsart i 2019. Mill. kr.</v>
      </c>
      <c r="C4" s="160" t="str">
        <f>'A.2.1'!A1</f>
        <v>Sist oppdatert 23.02.2021</v>
      </c>
    </row>
    <row r="5" spans="1:3" x14ac:dyDescent="0.2">
      <c r="A5" s="134" t="s">
        <v>119</v>
      </c>
      <c r="B5" t="str">
        <f>'A.2.2'!A3</f>
        <v>Totale FoU-utgifter etter finansieringskilde og sektor for utførelse inkludert utlandet i 2019. Mill. kr.</v>
      </c>
      <c r="C5" s="160" t="str">
        <f>'A.2.2'!A1</f>
        <v>Sist oppdatert 04.03.2021</v>
      </c>
    </row>
    <row r="6" spans="1:3" x14ac:dyDescent="0.2">
      <c r="A6" s="134" t="s">
        <v>120</v>
      </c>
      <c r="B6" t="str">
        <f>'A.2.3'!A3</f>
        <v>Totale FoU-utgifter etter finansieringskilde og sektor for utførelse i 2019 (OECDs sektorinndeling). Mill. kr.</v>
      </c>
      <c r="C6" s="160" t="str">
        <f>'A.2.3'!$A$1</f>
        <v>Sist oppdatert 26.03.2021</v>
      </c>
    </row>
    <row r="7" spans="1:3" x14ac:dyDescent="0.2">
      <c r="A7" s="134" t="s">
        <v>121</v>
      </c>
      <c r="B7" t="str">
        <f>'A.2.4'!A3</f>
        <v>Totale offentlige utgifter til FoU etter sektor for utførelse og finansieringskilde i 2019. Mill. kr.</v>
      </c>
      <c r="C7" s="160" t="str">
        <f>'A.2.4'!$A$1</f>
        <v>Sist oppdatert 26.03.2021</v>
      </c>
    </row>
    <row r="8" spans="1:3" x14ac:dyDescent="0.2">
      <c r="A8" s="134" t="s">
        <v>122</v>
      </c>
      <c r="B8" t="str">
        <f>'A.2.5'!A3</f>
        <v>Driftsutgifter til FoU etter sektor for utførelse og fagområde i 2019. Mill. kr.</v>
      </c>
      <c r="C8" s="160" t="str">
        <f>'A.2.5'!$A$1</f>
        <v>Sist oppdatert 23.02.2021</v>
      </c>
    </row>
    <row r="9" spans="1:3" x14ac:dyDescent="0.2">
      <c r="A9" s="134" t="s">
        <v>123</v>
      </c>
      <c r="B9" t="str">
        <f>'A.2.6'!A3</f>
        <v xml:space="preserve">Driftsutgifter til FoU i instituttsektoren og universitets- og høgskolesektoren etter finansieringskilde og fagområde i 2019. Mill. kr. </v>
      </c>
      <c r="C9" s="160" t="str">
        <f>'A.2.6'!$A$1</f>
        <v>Sist oppdatert 23.02.2021</v>
      </c>
    </row>
    <row r="10" spans="1:3" x14ac:dyDescent="0.2">
      <c r="A10" s="134" t="s">
        <v>124</v>
      </c>
      <c r="B10" t="str">
        <f>'A.2.7'!A3</f>
        <v>Driftsutgifter til FoU etter aktivitetstype og sektor for utførelse i 2019. Mill. kr og prosentfordeling.</v>
      </c>
      <c r="C10" s="160" t="str">
        <f>'A.2.7'!$A$1</f>
        <v>Sist oppdatert 26.03.2021</v>
      </c>
    </row>
    <row r="11" spans="1:3" x14ac:dyDescent="0.2">
      <c r="A11" s="134" t="s">
        <v>125</v>
      </c>
      <c r="B11" t="str">
        <f>'A.2.8'!A3</f>
        <v>Driftsutgifter til FoU etter teknologiområde og sektor for utførelse i 2019. Mill. kr.</v>
      </c>
      <c r="C11" s="160" t="str">
        <f>'A.2.8'!A1</f>
        <v>Sist oppdatert 26.03.2021</v>
      </c>
    </row>
    <row r="12" spans="1:3" x14ac:dyDescent="0.2">
      <c r="A12" s="134" t="s">
        <v>126</v>
      </c>
      <c r="B12" t="str">
        <f>'A.2.9'!A3</f>
        <v>Driftsutgifter til FoU etter tematisk område og sektor for utførelse i 2019. Mill. kr.</v>
      </c>
      <c r="C12" s="160" t="str">
        <f>'A.2.9'!A1</f>
        <v>Sist oppdatert 15.04.2021</v>
      </c>
    </row>
    <row r="13" spans="1:3" x14ac:dyDescent="0.2">
      <c r="A13" s="134" t="s">
        <v>173</v>
      </c>
      <c r="B13" t="str">
        <f>'A.2.10'!A3</f>
        <v>Totalt antall personer som deltok i FoU i Norge etter sektor for utførelse i 2019.</v>
      </c>
      <c r="C13" s="160" t="str">
        <f>'A.2.10'!A1</f>
        <v>Sist oppdatert 26.03.2021</v>
      </c>
    </row>
    <row r="14" spans="1:3" x14ac:dyDescent="0.2">
      <c r="A14" s="134" t="s">
        <v>127</v>
      </c>
      <c r="B14" t="str">
        <f>'A.2.11'!A3</f>
        <v>Forskere/faglig FoU-personale i instituttsektoren og universitets- og høgskolesektoren per 1. oktober etter utdanning på hovedfags-/masternivå i 2019.</v>
      </c>
      <c r="C14" s="160" t="str">
        <f>'A.2.11'!A1</f>
        <v>Sist oppdatert 26.03.2021</v>
      </c>
    </row>
    <row r="15" spans="1:3" x14ac:dyDescent="0.2">
      <c r="A15" s="134" t="s">
        <v>128</v>
      </c>
      <c r="B15" t="str">
        <f>'A.2.12'!A3&amp;" "&amp;'A.2.12'!A4</f>
        <v xml:space="preserve">Totale FoU-årsverk og FoU-årsverk utført av forskere/faglig personale etter sektor for utførelse og region i 2019. </v>
      </c>
      <c r="C15" s="160" t="str">
        <f>'A.2.12'!$A$1</f>
        <v>Sist oppdatert 29.03.2021</v>
      </c>
    </row>
    <row r="16" spans="1:3" x14ac:dyDescent="0.2">
      <c r="A16" s="134" t="s">
        <v>129</v>
      </c>
      <c r="B16" t="str">
        <f>'A.2.13'!A3</f>
        <v>FoU-årsverk etter sektor for utførelse og fagområde i 2019.</v>
      </c>
      <c r="C16" s="160" t="str">
        <f>'A.2.13'!$A$1</f>
        <v>Sist oppdatert 29.03.2021</v>
      </c>
    </row>
    <row r="17" spans="1:3" x14ac:dyDescent="0.2">
      <c r="A17" s="134" t="s">
        <v>154</v>
      </c>
      <c r="B17" t="str">
        <f>'A.2.14'!A3</f>
        <v>Driftsutgifter per FoU-årsverk etter sektor for utførelse og fagområde i 2019. I 1 000 kr avrundet til nærmeste 10.</v>
      </c>
      <c r="C17" s="160" t="str">
        <f>'A.2.14'!$A$1</f>
        <v>Sist oppdatert 29.03.2021</v>
      </c>
    </row>
    <row r="18" spans="1:3" x14ac:dyDescent="0.2">
      <c r="A18" s="134" t="s">
        <v>130</v>
      </c>
      <c r="B18" t="str">
        <f>'A.2.15'!A3&amp;'A.2.15'!A4</f>
        <v>Totale FoU-årsverk og FoU-årsverk utført av forskere/faglig personale¹, samt driftsutgifter per FoU-årsverk, etter sektor for utførelse i 2019.</v>
      </c>
      <c r="C18" s="160" t="str">
        <f>'A.2.15'!A1</f>
        <v>Sist oppdatert 29.03.2021</v>
      </c>
    </row>
    <row r="19" spans="1:3" x14ac:dyDescent="0.2">
      <c r="C19" s="70"/>
    </row>
    <row r="21" spans="1:3" ht="15.75" x14ac:dyDescent="0.25">
      <c r="A21" s="280"/>
    </row>
    <row r="22" spans="1:3" ht="16.5" x14ac:dyDescent="0.25">
      <c r="B22" s="307"/>
    </row>
    <row r="37" spans="8:8" x14ac:dyDescent="0.2">
      <c r="H37" s="249"/>
    </row>
  </sheetData>
  <hyperlinks>
    <hyperlink ref="A4" location="A.2.1!Utskriftsområde" display="A.2.1" xr:uid="{00000000-0004-0000-0000-000000000000}"/>
    <hyperlink ref="A5" location="A.2.2!Utskriftsområde" display="A.2.2" xr:uid="{00000000-0004-0000-0000-000001000000}"/>
    <hyperlink ref="A6" location="A.2.3!Utskriftsområde" display="A.2.3" xr:uid="{00000000-0004-0000-0000-000002000000}"/>
    <hyperlink ref="A7" location="A.2.4!Utskriftsområde" display="A.2.4" xr:uid="{00000000-0004-0000-0000-000003000000}"/>
    <hyperlink ref="A8" location="A.2.5!Utskriftsområde" display="A.2.5" xr:uid="{00000000-0004-0000-0000-000004000000}"/>
    <hyperlink ref="A9" location="A.2.6!Utskriftsområde" display="A.2.6" xr:uid="{00000000-0004-0000-0000-000005000000}"/>
    <hyperlink ref="A10" location="A.2.7!Utskriftsområde" display="A.2.7" xr:uid="{00000000-0004-0000-0000-000006000000}"/>
    <hyperlink ref="A11" location="A.2.8!Utskriftsområde" display="A.2.8" xr:uid="{00000000-0004-0000-0000-000007000000}"/>
    <hyperlink ref="A12" location="A.2.9!Utskriftsområde" display="A.2.9" xr:uid="{00000000-0004-0000-0000-000008000000}"/>
    <hyperlink ref="A14" location="A.2.11!Utskriftsområde" display="A.2.11" xr:uid="{00000000-0004-0000-0000-000009000000}"/>
    <hyperlink ref="A16" location="A.2.13!Utskriftsområde" display="A.2.13" xr:uid="{00000000-0004-0000-0000-00000A000000}"/>
    <hyperlink ref="A18" location="A.2.15!Utskriftsområde" display="A.2.15" xr:uid="{00000000-0004-0000-0000-00000B000000}"/>
    <hyperlink ref="A15" location="A.2.12!Utskriftsområde" display="A.2.12" xr:uid="{00000000-0004-0000-0000-00000C000000}"/>
    <hyperlink ref="A17" location="A.2.14!Utskriftsområde" display="A.2.14" xr:uid="{00000000-0004-0000-0000-00000D000000}"/>
    <hyperlink ref="A13" location="A.2.10!A1" display="A.2.10" xr:uid="{00000000-0004-0000-0000-00000E000000}"/>
  </hyperlinks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  <pageSetUpPr fitToPage="1"/>
  </sheetPr>
  <dimension ref="A1:M40"/>
  <sheetViews>
    <sheetView showGridLines="0" zoomScaleNormal="100" workbookViewId="0">
      <selection activeCell="A38" sqref="A38"/>
    </sheetView>
  </sheetViews>
  <sheetFormatPr baseColWidth="10" defaultColWidth="9.140625" defaultRowHeight="11.25" x14ac:dyDescent="0.2"/>
  <cols>
    <col min="1" max="1" width="44.140625" style="26" customWidth="1"/>
    <col min="2" max="4" width="17.7109375" style="26" customWidth="1"/>
    <col min="5" max="5" width="19" style="26" customWidth="1"/>
    <col min="6" max="9" width="9.140625" style="26"/>
    <col min="10" max="10" width="23.7109375" style="26" customWidth="1"/>
    <col min="11" max="16384" width="9.140625" style="26"/>
  </cols>
  <sheetData>
    <row r="1" spans="1:13" ht="12" x14ac:dyDescent="0.2">
      <c r="A1" s="352" t="s">
        <v>249</v>
      </c>
    </row>
    <row r="2" spans="1:13" ht="18" x14ac:dyDescent="0.25">
      <c r="A2" s="74" t="s">
        <v>35</v>
      </c>
      <c r="B2" s="24"/>
      <c r="C2" s="24"/>
      <c r="D2" s="24"/>
      <c r="E2" s="24"/>
      <c r="F2" s="24"/>
    </row>
    <row r="3" spans="1:13" ht="15.75" x14ac:dyDescent="0.25">
      <c r="A3" s="9" t="s">
        <v>236</v>
      </c>
      <c r="B3" s="24"/>
      <c r="C3" s="24"/>
      <c r="D3" s="24"/>
      <c r="E3" s="24"/>
    </row>
    <row r="4" spans="1:13" ht="12.75" x14ac:dyDescent="0.2">
      <c r="A4" s="368"/>
      <c r="B4" s="24"/>
      <c r="C4" s="24"/>
      <c r="D4" s="24"/>
      <c r="E4" s="369"/>
      <c r="I4" s="500"/>
    </row>
    <row r="5" spans="1:13" ht="28.5" x14ac:dyDescent="0.25">
      <c r="A5" s="81" t="s">
        <v>103</v>
      </c>
      <c r="B5" s="370" t="s">
        <v>0</v>
      </c>
      <c r="C5" s="370" t="s">
        <v>204</v>
      </c>
      <c r="D5" s="367" t="s">
        <v>3</v>
      </c>
      <c r="E5" s="76" t="s">
        <v>2</v>
      </c>
      <c r="G5" s="163"/>
      <c r="H5" s="164"/>
    </row>
    <row r="6" spans="1:13" ht="12.75" x14ac:dyDescent="0.2">
      <c r="A6" s="312" t="s">
        <v>187</v>
      </c>
      <c r="B6" s="313">
        <f>SUM(C6:E6)</f>
        <v>10181.006862939803</v>
      </c>
      <c r="C6" s="425">
        <f>SUM(C7:C10)</f>
        <v>6643</v>
      </c>
      <c r="D6" s="426">
        <f t="shared" ref="D6:E6" si="0">SUM(D7:D10)</f>
        <v>2093.6504300398033</v>
      </c>
      <c r="E6" s="427">
        <f t="shared" si="0"/>
        <v>1444.3564328999998</v>
      </c>
      <c r="F6" s="25"/>
      <c r="G6" s="278"/>
      <c r="H6" s="278"/>
      <c r="I6"/>
      <c r="J6" s="255"/>
      <c r="K6" s="254"/>
      <c r="L6" s="254"/>
      <c r="M6" s="254"/>
    </row>
    <row r="7" spans="1:13" ht="12.75" x14ac:dyDescent="0.2">
      <c r="A7" s="106" t="s">
        <v>108</v>
      </c>
      <c r="B7" s="366">
        <f t="shared" ref="B7:B25" si="1">SUM(C7:E7)</f>
        <v>2174.5944264434111</v>
      </c>
      <c r="C7" s="481">
        <v>939</v>
      </c>
      <c r="D7" s="489">
        <v>542.71163244941113</v>
      </c>
      <c r="E7" s="490">
        <v>692.88279399400005</v>
      </c>
      <c r="F7" s="25"/>
      <c r="G7"/>
      <c r="H7"/>
      <c r="I7"/>
      <c r="J7" s="255"/>
      <c r="K7" s="256"/>
      <c r="L7" s="256"/>
      <c r="M7" s="256"/>
    </row>
    <row r="8" spans="1:13" ht="12.75" x14ac:dyDescent="0.2">
      <c r="A8" s="161" t="s">
        <v>206</v>
      </c>
      <c r="B8" s="366">
        <f t="shared" si="1"/>
        <v>2955.3810041723718</v>
      </c>
      <c r="C8" s="482">
        <v>1811</v>
      </c>
      <c r="D8" s="489">
        <v>746.79622773537176</v>
      </c>
      <c r="E8" s="490">
        <v>397.58477643700002</v>
      </c>
      <c r="F8" s="25"/>
      <c r="G8"/>
      <c r="H8"/>
      <c r="I8"/>
      <c r="J8" s="255"/>
      <c r="K8" s="256"/>
      <c r="L8" s="256"/>
      <c r="M8" s="256"/>
    </row>
    <row r="9" spans="1:13" ht="12.75" x14ac:dyDescent="0.2">
      <c r="A9" s="161" t="s">
        <v>188</v>
      </c>
      <c r="B9" s="366">
        <f t="shared" si="1"/>
        <v>4958.5900239560206</v>
      </c>
      <c r="C9" s="482">
        <v>3879</v>
      </c>
      <c r="D9" s="489">
        <v>743.36259945702022</v>
      </c>
      <c r="E9" s="490">
        <v>336.22742449899994</v>
      </c>
      <c r="F9" s="25"/>
      <c r="G9"/>
      <c r="H9"/>
      <c r="I9"/>
      <c r="J9" s="255"/>
      <c r="K9" s="256"/>
      <c r="L9" s="256"/>
      <c r="M9" s="256"/>
    </row>
    <row r="10" spans="1:13" ht="12.75" x14ac:dyDescent="0.2">
      <c r="A10" s="106" t="s">
        <v>107</v>
      </c>
      <c r="B10" s="366">
        <f t="shared" si="1"/>
        <v>92.441408367999983</v>
      </c>
      <c r="C10" s="482">
        <v>14</v>
      </c>
      <c r="D10" s="489">
        <v>60.779970397999989</v>
      </c>
      <c r="E10" s="490">
        <v>17.661437969999998</v>
      </c>
      <c r="F10" s="25"/>
      <c r="G10"/>
      <c r="H10" s="208"/>
      <c r="I10"/>
      <c r="J10" s="255"/>
      <c r="K10" s="256"/>
      <c r="L10" s="256"/>
      <c r="M10" s="256"/>
    </row>
    <row r="11" spans="1:13" ht="12.75" x14ac:dyDescent="0.2">
      <c r="A11" s="159" t="s">
        <v>189</v>
      </c>
      <c r="B11" s="313">
        <f t="shared" si="1"/>
        <v>3964.5628461000006</v>
      </c>
      <c r="C11" s="428">
        <f>C12+C13</f>
        <v>1909</v>
      </c>
      <c r="D11" s="429">
        <f t="shared" ref="D11:E11" si="2">D12+D13</f>
        <v>1160.1000000000001</v>
      </c>
      <c r="E11" s="430">
        <f t="shared" si="2"/>
        <v>895.46284609999998</v>
      </c>
      <c r="F11" s="25"/>
      <c r="G11"/>
      <c r="H11"/>
      <c r="I11"/>
      <c r="J11" s="255"/>
      <c r="K11" s="256"/>
      <c r="L11" s="256"/>
      <c r="M11" s="256"/>
    </row>
    <row r="12" spans="1:13" ht="12.75" x14ac:dyDescent="0.2">
      <c r="A12" s="161" t="s">
        <v>190</v>
      </c>
      <c r="B12" s="366">
        <f t="shared" si="1"/>
        <v>2014.4722198050001</v>
      </c>
      <c r="C12" s="482">
        <v>1644</v>
      </c>
      <c r="D12" s="489">
        <v>170.9</v>
      </c>
      <c r="E12" s="490">
        <v>199.57221980499997</v>
      </c>
      <c r="F12" s="25"/>
      <c r="G12"/>
      <c r="H12"/>
      <c r="I12"/>
      <c r="J12" s="255"/>
      <c r="K12" s="256"/>
      <c r="L12" s="256"/>
      <c r="M12" s="256"/>
    </row>
    <row r="13" spans="1:13" ht="12.75" x14ac:dyDescent="0.2">
      <c r="A13" s="161" t="s">
        <v>199</v>
      </c>
      <c r="B13" s="366">
        <f t="shared" si="1"/>
        <v>1950.090626295</v>
      </c>
      <c r="C13" s="482">
        <v>265</v>
      </c>
      <c r="D13" s="489">
        <v>989.2</v>
      </c>
      <c r="E13" s="490">
        <v>695.89062629499995</v>
      </c>
      <c r="F13" s="25"/>
      <c r="G13"/>
      <c r="H13"/>
      <c r="I13"/>
      <c r="J13" s="255"/>
      <c r="K13" s="256"/>
      <c r="L13" s="256"/>
      <c r="M13" s="256"/>
    </row>
    <row r="14" spans="1:13" ht="12.75" x14ac:dyDescent="0.2">
      <c r="A14" s="159" t="s">
        <v>191</v>
      </c>
      <c r="B14" s="313">
        <f>SUM(C14:E14)</f>
        <v>3719.8531269200002</v>
      </c>
      <c r="C14" s="428">
        <f>SUM(C15:C17)</f>
        <v>1058</v>
      </c>
      <c r="D14" s="429">
        <f t="shared" ref="D14:E14" si="3">SUM(D15:D17)</f>
        <v>1393.83013102</v>
      </c>
      <c r="E14" s="430">
        <f t="shared" si="3"/>
        <v>1268.0229959000001</v>
      </c>
      <c r="F14" s="25"/>
      <c r="G14"/>
      <c r="H14"/>
      <c r="I14"/>
      <c r="J14" s="255"/>
      <c r="K14" s="256"/>
      <c r="L14" s="256"/>
      <c r="M14" s="256"/>
    </row>
    <row r="15" spans="1:13" ht="12.75" customHeight="1" x14ac:dyDescent="0.2">
      <c r="A15" s="161" t="s">
        <v>159</v>
      </c>
      <c r="B15" s="366">
        <f t="shared" si="1"/>
        <v>836.02350842915757</v>
      </c>
      <c r="C15" s="482">
        <v>239</v>
      </c>
      <c r="D15" s="489">
        <v>348.04243817315762</v>
      </c>
      <c r="E15" s="490">
        <v>248.98107025599998</v>
      </c>
      <c r="F15" s="25"/>
      <c r="G15"/>
      <c r="H15"/>
      <c r="I15"/>
      <c r="J15" s="255"/>
      <c r="K15" s="256"/>
      <c r="L15" s="256"/>
      <c r="M15" s="256"/>
    </row>
    <row r="16" spans="1:13" ht="12" customHeight="1" x14ac:dyDescent="0.2">
      <c r="A16" s="161" t="s">
        <v>192</v>
      </c>
      <c r="B16" s="366">
        <f t="shared" si="1"/>
        <v>979.97747146277277</v>
      </c>
      <c r="C16" s="482">
        <v>664</v>
      </c>
      <c r="D16" s="489">
        <v>116.50195781777281</v>
      </c>
      <c r="E16" s="490">
        <v>199.47551364500001</v>
      </c>
      <c r="F16" s="25"/>
      <c r="G16"/>
      <c r="H16"/>
      <c r="I16"/>
      <c r="J16" s="255"/>
      <c r="K16" s="256"/>
      <c r="L16" s="256"/>
      <c r="M16" s="256"/>
    </row>
    <row r="17" spans="1:13" ht="12.75" x14ac:dyDescent="0.2">
      <c r="A17" s="161" t="s">
        <v>193</v>
      </c>
      <c r="B17" s="366">
        <f t="shared" si="1"/>
        <v>1903.8521470280698</v>
      </c>
      <c r="C17" s="482">
        <v>155</v>
      </c>
      <c r="D17" s="489">
        <v>929.28573502906966</v>
      </c>
      <c r="E17" s="490">
        <v>819.56641199900014</v>
      </c>
      <c r="F17" s="25"/>
      <c r="G17"/>
      <c r="H17"/>
      <c r="I17"/>
      <c r="J17" s="255"/>
      <c r="K17" s="256"/>
      <c r="L17" s="256"/>
      <c r="M17" s="256"/>
    </row>
    <row r="18" spans="1:13" ht="12.75" x14ac:dyDescent="0.2">
      <c r="A18" s="159" t="s">
        <v>157</v>
      </c>
      <c r="B18" s="314">
        <f t="shared" si="1"/>
        <v>2542</v>
      </c>
      <c r="C18" s="425">
        <v>179</v>
      </c>
      <c r="D18" s="429">
        <v>1569</v>
      </c>
      <c r="E18" s="430">
        <v>794</v>
      </c>
      <c r="F18" s="25"/>
      <c r="G18" s="278"/>
      <c r="H18"/>
      <c r="I18"/>
      <c r="J18" s="255"/>
      <c r="K18" s="256"/>
      <c r="L18" s="256"/>
      <c r="M18" s="256"/>
    </row>
    <row r="19" spans="1:13" ht="12.75" x14ac:dyDescent="0.2">
      <c r="A19" s="159" t="s">
        <v>158</v>
      </c>
      <c r="B19" s="314">
        <f t="shared" si="1"/>
        <v>2224</v>
      </c>
      <c r="C19" s="425">
        <v>1669</v>
      </c>
      <c r="D19" s="429">
        <v>320</v>
      </c>
      <c r="E19" s="430">
        <v>235</v>
      </c>
      <c r="F19" s="25"/>
      <c r="G19"/>
      <c r="H19"/>
      <c r="I19"/>
      <c r="J19" s="255"/>
      <c r="K19" s="256"/>
      <c r="L19" s="256"/>
      <c r="M19" s="256"/>
    </row>
    <row r="20" spans="1:13" ht="12.75" x14ac:dyDescent="0.2">
      <c r="A20" s="159" t="s">
        <v>194</v>
      </c>
      <c r="B20" s="313">
        <f t="shared" si="1"/>
        <v>1857</v>
      </c>
      <c r="C20" s="428">
        <v>778</v>
      </c>
      <c r="D20" s="429">
        <v>709</v>
      </c>
      <c r="E20" s="430">
        <v>370</v>
      </c>
      <c r="F20" s="25"/>
      <c r="G20"/>
      <c r="H20"/>
      <c r="I20"/>
      <c r="J20" s="255"/>
      <c r="K20" s="256"/>
      <c r="L20" s="256"/>
      <c r="M20" s="256"/>
    </row>
    <row r="21" spans="1:13" ht="12.75" x14ac:dyDescent="0.2">
      <c r="A21" s="159" t="s">
        <v>201</v>
      </c>
      <c r="B21" s="314">
        <f t="shared" si="1"/>
        <v>864</v>
      </c>
      <c r="C21" s="425">
        <v>367</v>
      </c>
      <c r="D21" s="429">
        <v>368</v>
      </c>
      <c r="E21" s="430">
        <v>129</v>
      </c>
      <c r="F21" s="25"/>
      <c r="G21"/>
      <c r="H21"/>
      <c r="I21"/>
      <c r="J21" s="255"/>
      <c r="K21" s="256"/>
      <c r="L21" s="256"/>
      <c r="M21" s="256"/>
    </row>
    <row r="22" spans="1:13" ht="12.75" x14ac:dyDescent="0.2">
      <c r="A22" s="159" t="s">
        <v>200</v>
      </c>
      <c r="B22" s="314">
        <f t="shared" si="1"/>
        <v>2821</v>
      </c>
      <c r="C22" s="425">
        <v>1684</v>
      </c>
      <c r="D22" s="429">
        <v>820</v>
      </c>
      <c r="E22" s="430">
        <v>317</v>
      </c>
      <c r="F22" s="25"/>
      <c r="G22"/>
      <c r="H22"/>
      <c r="I22"/>
      <c r="J22" s="255"/>
      <c r="K22" s="256"/>
      <c r="L22" s="256"/>
      <c r="M22" s="256"/>
    </row>
    <row r="23" spans="1:13" s="264" customFormat="1" ht="12.75" x14ac:dyDescent="0.2">
      <c r="A23" s="159" t="s">
        <v>203</v>
      </c>
      <c r="B23" s="314">
        <f>SUM(C23:E23)</f>
        <v>11990.793090000003</v>
      </c>
      <c r="C23" s="430">
        <v>2401</v>
      </c>
      <c r="D23" s="429">
        <v>2288.5088300000002</v>
      </c>
      <c r="E23" s="430">
        <v>7301.2842600000031</v>
      </c>
      <c r="F23" s="127"/>
      <c r="G23" s="350"/>
      <c r="H23" s="350"/>
      <c r="I23" s="350"/>
      <c r="J23" s="350"/>
      <c r="K23" s="261"/>
      <c r="L23" s="261"/>
      <c r="M23" s="261"/>
    </row>
    <row r="24" spans="1:13" s="264" customFormat="1" ht="12.75" x14ac:dyDescent="0.2">
      <c r="A24" s="159" t="s">
        <v>8</v>
      </c>
      <c r="B24" s="491">
        <f>SUM(C24:E24)</f>
        <v>2142.6800000000003</v>
      </c>
      <c r="C24" s="430" t="s">
        <v>155</v>
      </c>
      <c r="D24" s="429">
        <v>156</v>
      </c>
      <c r="E24" s="430">
        <v>1986.68</v>
      </c>
      <c r="F24" s="127"/>
      <c r="G24" s="350"/>
      <c r="H24" s="350"/>
      <c r="I24" s="350"/>
      <c r="J24" s="350"/>
      <c r="K24" s="261"/>
      <c r="L24" s="261"/>
      <c r="M24" s="261"/>
    </row>
    <row r="25" spans="1:13" ht="12.75" x14ac:dyDescent="0.2">
      <c r="A25" s="159" t="s">
        <v>106</v>
      </c>
      <c r="B25" s="314">
        <f t="shared" si="1"/>
        <v>1408</v>
      </c>
      <c r="C25" s="430" t="s">
        <v>155</v>
      </c>
      <c r="D25" s="429">
        <v>407</v>
      </c>
      <c r="E25" s="430">
        <v>1001</v>
      </c>
      <c r="F25" s="25"/>
      <c r="G25"/>
      <c r="H25"/>
      <c r="I25"/>
      <c r="J25" s="255"/>
      <c r="K25" s="256"/>
      <c r="L25" s="256"/>
      <c r="M25" s="256"/>
    </row>
    <row r="26" spans="1:13" s="264" customFormat="1" ht="12.75" x14ac:dyDescent="0.2">
      <c r="A26" s="437" t="s">
        <v>207</v>
      </c>
      <c r="B26" s="314">
        <f>SUM(C26:E26)</f>
        <v>1248</v>
      </c>
      <c r="C26" s="430" t="s">
        <v>155</v>
      </c>
      <c r="D26" s="429">
        <v>527</v>
      </c>
      <c r="E26" s="430">
        <v>721</v>
      </c>
      <c r="F26" s="127"/>
      <c r="G26" s="350"/>
      <c r="H26" s="350"/>
      <c r="I26" s="350"/>
      <c r="J26" s="350"/>
      <c r="K26" s="261"/>
      <c r="L26" s="261"/>
      <c r="M26" s="261"/>
    </row>
    <row r="27" spans="1:13" s="264" customFormat="1" ht="12.75" x14ac:dyDescent="0.2">
      <c r="A27" s="437" t="s">
        <v>208</v>
      </c>
      <c r="B27" s="314">
        <f>SUM(C27:E27)</f>
        <v>747.72115999999994</v>
      </c>
      <c r="C27" s="430" t="s">
        <v>155</v>
      </c>
      <c r="D27" s="429">
        <v>383.70386999999999</v>
      </c>
      <c r="E27" s="430">
        <v>364.01728999999995</v>
      </c>
      <c r="F27" s="127"/>
      <c r="G27" s="350"/>
      <c r="H27" s="350"/>
      <c r="I27" s="350"/>
      <c r="J27" s="350"/>
      <c r="K27" s="261"/>
      <c r="L27" s="261"/>
      <c r="M27" s="261"/>
    </row>
    <row r="28" spans="1:13" s="264" customFormat="1" ht="12.75" x14ac:dyDescent="0.2">
      <c r="A28" s="437" t="s">
        <v>209</v>
      </c>
      <c r="B28" s="314">
        <f>SUM(C28:E28)</f>
        <v>123.15419</v>
      </c>
      <c r="C28" s="430" t="s">
        <v>155</v>
      </c>
      <c r="D28" s="429">
        <v>31.512439999999998</v>
      </c>
      <c r="E28" s="430">
        <v>91.641750000000002</v>
      </c>
      <c r="F28" s="127"/>
      <c r="G28" s="350"/>
      <c r="H28" s="350"/>
      <c r="I28" s="350"/>
      <c r="J28" s="350"/>
      <c r="K28" s="261"/>
      <c r="L28" s="261"/>
      <c r="M28" s="261"/>
    </row>
    <row r="29" spans="1:13" ht="12.75" x14ac:dyDescent="0.2">
      <c r="D29" s="25"/>
      <c r="E29" s="64"/>
      <c r="F29" s="25"/>
      <c r="G29"/>
      <c r="H29"/>
      <c r="I29"/>
    </row>
    <row r="30" spans="1:13" ht="12.75" x14ac:dyDescent="0.2">
      <c r="A30" s="101" t="s">
        <v>104</v>
      </c>
      <c r="G30"/>
      <c r="H30"/>
      <c r="I30"/>
    </row>
    <row r="31" spans="1:13" s="264" customFormat="1" ht="12.75" x14ac:dyDescent="0.2">
      <c r="A31" s="264" t="s">
        <v>205</v>
      </c>
      <c r="G31" s="350"/>
      <c r="H31" s="350"/>
      <c r="I31" s="350"/>
    </row>
    <row r="32" spans="1:13" ht="12.75" x14ac:dyDescent="0.2">
      <c r="A32" s="33" t="s">
        <v>247</v>
      </c>
      <c r="G32"/>
      <c r="H32"/>
      <c r="I32"/>
    </row>
    <row r="33" spans="1:6" ht="12.75" x14ac:dyDescent="0.2">
      <c r="E33" s="163"/>
      <c r="F33" s="63"/>
    </row>
    <row r="34" spans="1:6" ht="12.75" x14ac:dyDescent="0.2">
      <c r="A34" s="320" t="s">
        <v>197</v>
      </c>
      <c r="E34" s="163"/>
      <c r="F34" s="63"/>
    </row>
    <row r="35" spans="1:6" ht="12.75" x14ac:dyDescent="0.2">
      <c r="E35" s="163"/>
      <c r="F35" s="164"/>
    </row>
    <row r="36" spans="1:6" ht="12.75" x14ac:dyDescent="0.2">
      <c r="B36" s="102"/>
      <c r="C36" s="103"/>
      <c r="E36" s="163"/>
      <c r="F36" s="164"/>
    </row>
    <row r="37" spans="1:6" ht="12.75" x14ac:dyDescent="0.2">
      <c r="B37" s="104"/>
      <c r="E37" s="163"/>
      <c r="F37" s="164"/>
    </row>
    <row r="38" spans="1:6" ht="12.75" x14ac:dyDescent="0.2">
      <c r="B38" s="80"/>
      <c r="E38" s="163"/>
      <c r="F38" s="164"/>
    </row>
    <row r="39" spans="1:6" ht="12.75" x14ac:dyDescent="0.2">
      <c r="B39" s="80"/>
      <c r="E39" s="163"/>
      <c r="F39" s="164"/>
    </row>
    <row r="40" spans="1:6" ht="12.75" x14ac:dyDescent="0.2">
      <c r="B40" s="80"/>
      <c r="E40" s="163"/>
      <c r="F40" s="164"/>
    </row>
  </sheetData>
  <phoneticPr fontId="0" type="noConversion"/>
  <hyperlinks>
    <hyperlink ref="A34" location="Innhold!A1" display="Innhold" xr:uid="{00000000-0004-0000-0900-000000000000}"/>
  </hyperlinks>
  <pageMargins left="0.78740157499999996" right="0.78740157499999996" top="0.984251969" bottom="0.984251969" header="0.5" footer="0.5"/>
  <pageSetup paperSize="9" scale="98" orientation="landscape" r:id="rId1"/>
  <headerFooter alignWithMargins="0"/>
  <ignoredErrors>
    <ignoredError sqref="C32:C33 G14:H22 C29:C30 G25:H25 C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  <pageSetUpPr fitToPage="1"/>
  </sheetPr>
  <dimension ref="A1:K25"/>
  <sheetViews>
    <sheetView tabSelected="1" zoomScaleNormal="100" workbookViewId="0">
      <selection activeCell="D8" sqref="D8"/>
    </sheetView>
  </sheetViews>
  <sheetFormatPr baseColWidth="10" defaultColWidth="9.140625" defaultRowHeight="11.25" x14ac:dyDescent="0.2"/>
  <cols>
    <col min="1" max="1" width="54.140625" style="26" customWidth="1"/>
    <col min="2" max="2" width="10.28515625" style="26" customWidth="1"/>
    <col min="3" max="3" width="11.85546875" style="26" customWidth="1"/>
    <col min="4" max="5" width="11.140625" style="450" customWidth="1"/>
    <col min="6" max="6" width="12.5703125" style="450" customWidth="1"/>
    <col min="7" max="7" width="14.5703125" style="26" customWidth="1"/>
    <col min="8" max="16384" width="9.140625" style="26"/>
  </cols>
  <sheetData>
    <row r="1" spans="1:11" ht="12" x14ac:dyDescent="0.2">
      <c r="A1" s="352" t="s">
        <v>239</v>
      </c>
    </row>
    <row r="2" spans="1:11" s="27" customFormat="1" ht="18" x14ac:dyDescent="0.25">
      <c r="A2" s="74" t="s">
        <v>171</v>
      </c>
      <c r="B2" s="24"/>
      <c r="C2" s="24"/>
      <c r="D2" s="172"/>
      <c r="E2" s="172"/>
      <c r="F2" s="172"/>
      <c r="G2" s="24"/>
    </row>
    <row r="3" spans="1:11" ht="15.75" x14ac:dyDescent="0.25">
      <c r="A3" s="9" t="s">
        <v>234</v>
      </c>
      <c r="B3" s="24"/>
      <c r="C3" s="24"/>
      <c r="D3" s="172"/>
      <c r="E3" s="172"/>
      <c r="F3" s="172"/>
      <c r="G3" s="24"/>
    </row>
    <row r="4" spans="1:11" ht="12.75" x14ac:dyDescent="0.2">
      <c r="A4" s="30"/>
      <c r="B4" s="30"/>
      <c r="C4" s="30"/>
      <c r="D4" s="446"/>
      <c r="E4" s="446"/>
      <c r="F4" s="446"/>
      <c r="G4" s="30"/>
    </row>
    <row r="5" spans="1:11" ht="18.75" customHeight="1" x14ac:dyDescent="0.2">
      <c r="A5" s="94"/>
      <c r="B5" s="43"/>
      <c r="C5" s="517" t="s">
        <v>110</v>
      </c>
      <c r="D5" s="518"/>
      <c r="E5" s="518"/>
      <c r="F5" s="519"/>
      <c r="G5" s="522" t="s">
        <v>177</v>
      </c>
    </row>
    <row r="6" spans="1:11" ht="14.25" x14ac:dyDescent="0.2">
      <c r="A6" s="95"/>
      <c r="B6" s="46" t="s">
        <v>0</v>
      </c>
      <c r="C6" s="105"/>
      <c r="D6" s="451"/>
      <c r="E6" s="520" t="s">
        <v>196</v>
      </c>
      <c r="F6" s="521"/>
      <c r="G6" s="523"/>
    </row>
    <row r="7" spans="1:11" ht="14.25" x14ac:dyDescent="0.2">
      <c r="A7" s="96" t="s">
        <v>4</v>
      </c>
      <c r="B7" s="44"/>
      <c r="C7" s="45" t="s">
        <v>0</v>
      </c>
      <c r="D7" s="458" t="s">
        <v>6</v>
      </c>
      <c r="E7" s="459" t="s">
        <v>0</v>
      </c>
      <c r="F7" s="459" t="s">
        <v>6</v>
      </c>
      <c r="G7" s="524"/>
    </row>
    <row r="8" spans="1:11" ht="14.25" x14ac:dyDescent="0.2">
      <c r="A8" s="158" t="s">
        <v>111</v>
      </c>
      <c r="B8" s="323">
        <f>C8+G8</f>
        <v>38848</v>
      </c>
      <c r="C8" s="323">
        <v>24166</v>
      </c>
      <c r="D8" s="460">
        <v>5445</v>
      </c>
      <c r="E8" s="455">
        <v>2403.9</v>
      </c>
      <c r="F8" s="315">
        <v>604</v>
      </c>
      <c r="G8" s="393">
        <v>14682</v>
      </c>
      <c r="H8" s="208"/>
      <c r="I8" s="64"/>
      <c r="K8" s="92"/>
    </row>
    <row r="9" spans="1:11" ht="12.75" x14ac:dyDescent="0.2">
      <c r="A9" s="51" t="s">
        <v>3</v>
      </c>
      <c r="B9" s="323">
        <f>C9+G9</f>
        <v>13061</v>
      </c>
      <c r="C9" s="323">
        <v>8670</v>
      </c>
      <c r="D9" s="455">
        <v>3871</v>
      </c>
      <c r="E9" s="455">
        <v>4857</v>
      </c>
      <c r="F9" s="455">
        <v>2019</v>
      </c>
      <c r="G9" s="393">
        <v>4391</v>
      </c>
      <c r="H9" s="208"/>
    </row>
    <row r="10" spans="1:11" s="450" customFormat="1" ht="12.75" x14ac:dyDescent="0.2">
      <c r="A10" s="469" t="s">
        <v>185</v>
      </c>
      <c r="B10" s="457">
        <f>C10+G10</f>
        <v>1995</v>
      </c>
      <c r="C10" s="457">
        <v>1248</v>
      </c>
      <c r="D10" s="457">
        <v>682</v>
      </c>
      <c r="E10" s="471">
        <v>516</v>
      </c>
      <c r="F10" s="471">
        <v>273</v>
      </c>
      <c r="G10" s="470">
        <v>747</v>
      </c>
      <c r="H10" s="449"/>
    </row>
    <row r="11" spans="1:11" ht="12.75" x14ac:dyDescent="0.2">
      <c r="A11" s="51" t="s">
        <v>2</v>
      </c>
      <c r="B11" s="455">
        <f>C11+G11</f>
        <v>37955</v>
      </c>
      <c r="C11" s="323">
        <v>28821</v>
      </c>
      <c r="D11" s="455">
        <v>14478</v>
      </c>
      <c r="E11" s="455">
        <v>14234</v>
      </c>
      <c r="F11" s="455">
        <v>6255</v>
      </c>
      <c r="G11" s="454">
        <v>9134</v>
      </c>
      <c r="H11" s="208"/>
    </row>
    <row r="12" spans="1:11" s="450" customFormat="1" ht="12.75" x14ac:dyDescent="0.2">
      <c r="A12" s="469" t="s">
        <v>186</v>
      </c>
      <c r="B12" s="457">
        <f>C12+G12</f>
        <v>5524</v>
      </c>
      <c r="C12" s="457">
        <v>3850</v>
      </c>
      <c r="D12" s="457">
        <v>2023</v>
      </c>
      <c r="E12" s="471">
        <v>2215</v>
      </c>
      <c r="F12" s="471">
        <v>1062</v>
      </c>
      <c r="G12" s="470">
        <v>1674</v>
      </c>
      <c r="H12" s="449"/>
    </row>
    <row r="13" spans="1:11" ht="12.75" x14ac:dyDescent="0.2">
      <c r="A13" s="53" t="s">
        <v>0</v>
      </c>
      <c r="B13" s="394">
        <f>SUM(B8:B9,B11)</f>
        <v>89864</v>
      </c>
      <c r="C13" s="394">
        <f>SUM(C8:C9,C11)</f>
        <v>61657</v>
      </c>
      <c r="D13" s="456">
        <f t="shared" ref="D13:G13" si="0">SUM(D8:D9,D11)</f>
        <v>23794</v>
      </c>
      <c r="E13" s="456">
        <f t="shared" si="0"/>
        <v>21494.9</v>
      </c>
      <c r="F13" s="456">
        <f t="shared" si="0"/>
        <v>8878</v>
      </c>
      <c r="G13" s="395">
        <f t="shared" si="0"/>
        <v>28207</v>
      </c>
      <c r="H13" s="208"/>
    </row>
    <row r="14" spans="1:11" x14ac:dyDescent="0.2">
      <c r="B14" s="337"/>
      <c r="C14" s="64"/>
    </row>
    <row r="15" spans="1:11" x14ac:dyDescent="0.2">
      <c r="A15" s="48" t="s">
        <v>216</v>
      </c>
    </row>
    <row r="16" spans="1:11" x14ac:dyDescent="0.2">
      <c r="A16" s="249" t="s">
        <v>195</v>
      </c>
    </row>
    <row r="17" spans="1:5" x14ac:dyDescent="0.2">
      <c r="A17" s="16" t="s">
        <v>247</v>
      </c>
      <c r="C17" s="64"/>
      <c r="D17" s="452"/>
    </row>
    <row r="18" spans="1:5" x14ac:dyDescent="0.2">
      <c r="B18" s="64"/>
      <c r="D18" s="452"/>
    </row>
    <row r="19" spans="1:5" ht="12.75" x14ac:dyDescent="0.2">
      <c r="A19" s="320" t="s">
        <v>197</v>
      </c>
      <c r="B19" s="179"/>
      <c r="C19" s="179"/>
    </row>
    <row r="25" spans="1:5" x14ac:dyDescent="0.2">
      <c r="E25" s="453"/>
    </row>
  </sheetData>
  <mergeCells count="3">
    <mergeCell ref="C5:F5"/>
    <mergeCell ref="E6:F6"/>
    <mergeCell ref="G5:G7"/>
  </mergeCells>
  <phoneticPr fontId="0" type="noConversion"/>
  <hyperlinks>
    <hyperlink ref="A19" location="Innhold!A1" display="Innhold" xr:uid="{00000000-0004-0000-0A00-000000000000}"/>
  </hyperlinks>
  <pageMargins left="0.78740157499999996" right="0.78740157499999996" top="0.984251969" bottom="0.984251969" header="0.5" footer="0.5"/>
  <pageSetup paperSize="9" scale="90" fitToHeight="0" orientation="landscape" r:id="rId1"/>
  <headerFooter alignWithMargins="0"/>
  <ignoredErrors>
    <ignoredError sqref="C15:G15 D14:G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  <pageSetUpPr fitToPage="1"/>
  </sheetPr>
  <dimension ref="A1:AG147"/>
  <sheetViews>
    <sheetView zoomScaleNormal="100" workbookViewId="0"/>
  </sheetViews>
  <sheetFormatPr baseColWidth="10" defaultColWidth="9.140625" defaultRowHeight="12.75" x14ac:dyDescent="0.2"/>
  <cols>
    <col min="1" max="1" width="1.7109375" style="26" customWidth="1"/>
    <col min="2" max="2" width="40.28515625" style="26" customWidth="1"/>
    <col min="3" max="3" width="17.140625" style="26" customWidth="1"/>
    <col min="4" max="4" width="17.28515625" style="26" customWidth="1"/>
    <col min="5" max="5" width="20.140625" style="26" customWidth="1"/>
    <col min="6" max="6" width="9.140625" style="26"/>
    <col min="7" max="23" width="9.140625" style="203"/>
    <col min="24" max="25" width="21" style="26" customWidth="1"/>
    <col min="26" max="16384" width="9.140625" style="26"/>
  </cols>
  <sheetData>
    <row r="1" spans="1:33" x14ac:dyDescent="0.2">
      <c r="A1" s="352" t="s">
        <v>239</v>
      </c>
    </row>
    <row r="2" spans="1:33" ht="18" x14ac:dyDescent="0.25">
      <c r="A2" s="74" t="s">
        <v>5</v>
      </c>
      <c r="B2" s="21"/>
      <c r="C2" s="30"/>
      <c r="D2" s="30"/>
      <c r="E2" s="30"/>
      <c r="F2" s="30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 ht="33.75" customHeight="1" x14ac:dyDescent="0.25">
      <c r="A3" s="527" t="s">
        <v>242</v>
      </c>
      <c r="B3" s="527"/>
      <c r="C3" s="528"/>
      <c r="D3" s="528"/>
      <c r="E3" s="528"/>
      <c r="F3" s="30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 x14ac:dyDescent="0.2">
      <c r="A4" s="30"/>
      <c r="B4" s="30"/>
      <c r="C4" s="30"/>
      <c r="D4" s="30"/>
      <c r="E4" s="30"/>
      <c r="F4" s="30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ht="14.25" customHeight="1" x14ac:dyDescent="0.2">
      <c r="A5" s="97"/>
      <c r="B5" s="60"/>
      <c r="C5" s="525" t="s">
        <v>4</v>
      </c>
      <c r="D5" s="526"/>
      <c r="E5" s="526"/>
      <c r="F5" s="30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ht="14.25" customHeight="1" x14ac:dyDescent="0.2">
      <c r="A6" s="98"/>
      <c r="B6" s="61"/>
      <c r="C6" s="39" t="s">
        <v>9</v>
      </c>
      <c r="D6" s="39" t="s">
        <v>3</v>
      </c>
      <c r="E6" s="84" t="s">
        <v>66</v>
      </c>
      <c r="F6" s="30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ht="15.75" customHeight="1" x14ac:dyDescent="0.2">
      <c r="A7" s="81" t="s">
        <v>8</v>
      </c>
      <c r="B7" s="55"/>
      <c r="C7" s="40"/>
      <c r="D7" s="40"/>
      <c r="E7" s="85" t="s">
        <v>64</v>
      </c>
      <c r="F7" s="30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x14ac:dyDescent="0.2">
      <c r="A8" s="88" t="s">
        <v>10</v>
      </c>
      <c r="B8" s="54"/>
      <c r="C8" s="28">
        <f>SUM(D8:E8)</f>
        <v>4141</v>
      </c>
      <c r="D8" s="323">
        <v>768</v>
      </c>
      <c r="E8" s="393">
        <v>3373</v>
      </c>
      <c r="F8" s="30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x14ac:dyDescent="0.2">
      <c r="A9" s="80"/>
      <c r="B9" s="52" t="s">
        <v>67</v>
      </c>
      <c r="C9" s="34"/>
      <c r="D9" s="323"/>
      <c r="E9" s="393"/>
      <c r="F9" s="30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x14ac:dyDescent="0.2">
      <c r="A10" s="72"/>
      <c r="B10" s="52" t="s">
        <v>80</v>
      </c>
      <c r="C10" s="28">
        <f>SUM(D10:E10)</f>
        <v>163</v>
      </c>
      <c r="D10" s="323">
        <v>37</v>
      </c>
      <c r="E10" s="393">
        <v>126</v>
      </c>
      <c r="F10" s="3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x14ac:dyDescent="0.2">
      <c r="A11" s="72"/>
      <c r="B11" s="52" t="s">
        <v>81</v>
      </c>
      <c r="C11" s="371">
        <f t="shared" ref="C11:C54" si="0">SUM(D11:E11)</f>
        <v>1678</v>
      </c>
      <c r="D11" s="323">
        <v>368</v>
      </c>
      <c r="E11" s="393">
        <v>1310</v>
      </c>
      <c r="F11" s="30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x14ac:dyDescent="0.2">
      <c r="A12" s="72"/>
      <c r="B12" s="52" t="s">
        <v>82</v>
      </c>
      <c r="C12" s="28">
        <f t="shared" si="0"/>
        <v>138</v>
      </c>
      <c r="D12" s="315">
        <v>2</v>
      </c>
      <c r="E12" s="393">
        <v>136</v>
      </c>
      <c r="F12" s="30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ht="14.25" x14ac:dyDescent="0.2">
      <c r="A13" s="72"/>
      <c r="B13" s="158" t="s">
        <v>162</v>
      </c>
      <c r="C13" s="28">
        <f t="shared" si="0"/>
        <v>1594</v>
      </c>
      <c r="D13" s="323">
        <v>279</v>
      </c>
      <c r="E13" s="393">
        <v>1315</v>
      </c>
      <c r="F13" s="20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x14ac:dyDescent="0.2">
      <c r="A14" s="72"/>
      <c r="B14" s="51"/>
      <c r="C14" s="28"/>
      <c r="D14" s="323"/>
      <c r="E14" s="393"/>
      <c r="F14" s="203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x14ac:dyDescent="0.2">
      <c r="A15" s="72" t="s">
        <v>13</v>
      </c>
      <c r="B15" s="51"/>
      <c r="C15" s="28">
        <f t="shared" si="0"/>
        <v>8547</v>
      </c>
      <c r="D15" s="323">
        <v>1506</v>
      </c>
      <c r="E15" s="393">
        <v>7041</v>
      </c>
      <c r="F15" s="219"/>
      <c r="G15" s="219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x14ac:dyDescent="0.2">
      <c r="A16" s="72" t="s">
        <v>11</v>
      </c>
      <c r="B16" s="52" t="s">
        <v>67</v>
      </c>
      <c r="C16" s="28"/>
      <c r="D16" s="323"/>
      <c r="E16" s="393"/>
      <c r="F16" s="219"/>
      <c r="G16" s="219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2.75" customHeight="1" x14ac:dyDescent="0.2">
      <c r="A17" s="72" t="s">
        <v>12</v>
      </c>
      <c r="B17" s="52" t="s">
        <v>80</v>
      </c>
      <c r="C17" s="28">
        <f t="shared" si="0"/>
        <v>128</v>
      </c>
      <c r="D17" s="323">
        <v>28</v>
      </c>
      <c r="E17" s="393">
        <v>100</v>
      </c>
      <c r="F17" s="219"/>
      <c r="G17" s="29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x14ac:dyDescent="0.2">
      <c r="A18" s="72" t="s">
        <v>14</v>
      </c>
      <c r="B18" s="52" t="s">
        <v>83</v>
      </c>
      <c r="C18" s="28">
        <f t="shared" si="0"/>
        <v>303</v>
      </c>
      <c r="D18" s="323">
        <v>2</v>
      </c>
      <c r="E18" s="393">
        <v>301</v>
      </c>
      <c r="F18" s="219"/>
      <c r="G18" s="219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x14ac:dyDescent="0.2">
      <c r="A19" s="80" t="s">
        <v>62</v>
      </c>
      <c r="B19" s="52" t="s">
        <v>84</v>
      </c>
      <c r="C19" s="28">
        <f t="shared" si="0"/>
        <v>124</v>
      </c>
      <c r="D19" s="323">
        <v>58</v>
      </c>
      <c r="E19" s="393">
        <v>66</v>
      </c>
      <c r="F19" s="219"/>
      <c r="G19" s="2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x14ac:dyDescent="0.2">
      <c r="A20" s="72" t="s">
        <v>15</v>
      </c>
      <c r="B20" s="52" t="s">
        <v>85</v>
      </c>
      <c r="C20" s="28">
        <f t="shared" si="0"/>
        <v>104</v>
      </c>
      <c r="D20" s="323">
        <v>11</v>
      </c>
      <c r="E20" s="393">
        <v>93</v>
      </c>
      <c r="F20" s="219"/>
      <c r="G20" s="219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x14ac:dyDescent="0.2">
      <c r="A21" s="72" t="s">
        <v>16</v>
      </c>
      <c r="B21" s="52" t="s">
        <v>86</v>
      </c>
      <c r="C21" s="28">
        <f t="shared" si="0"/>
        <v>1755</v>
      </c>
      <c r="D21" s="323">
        <v>343</v>
      </c>
      <c r="E21" s="393">
        <v>1412</v>
      </c>
      <c r="F21" s="219"/>
      <c r="G21" s="219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x14ac:dyDescent="0.2">
      <c r="A22" s="72" t="s">
        <v>17</v>
      </c>
      <c r="B22" s="52" t="s">
        <v>87</v>
      </c>
      <c r="C22" s="28">
        <f t="shared" si="0"/>
        <v>751</v>
      </c>
      <c r="D22" s="323">
        <v>233</v>
      </c>
      <c r="E22" s="393">
        <v>518</v>
      </c>
      <c r="F22" s="219"/>
      <c r="G22" s="219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x14ac:dyDescent="0.2">
      <c r="A23" s="72" t="s">
        <v>18</v>
      </c>
      <c r="B23" s="52" t="s">
        <v>88</v>
      </c>
      <c r="C23" s="28">
        <f t="shared" si="0"/>
        <v>65</v>
      </c>
      <c r="D23" s="323">
        <v>13</v>
      </c>
      <c r="E23" s="393">
        <v>52</v>
      </c>
      <c r="F23" s="219"/>
      <c r="G23" s="219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x14ac:dyDescent="0.2">
      <c r="A24" s="72" t="s">
        <v>19</v>
      </c>
      <c r="B24" s="52" t="s">
        <v>89</v>
      </c>
      <c r="C24" s="28">
        <f t="shared" si="0"/>
        <v>161</v>
      </c>
      <c r="D24" s="323">
        <v>23</v>
      </c>
      <c r="E24" s="393">
        <v>138</v>
      </c>
      <c r="F24" s="219"/>
      <c r="G24" s="219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ht="14.25" x14ac:dyDescent="0.2">
      <c r="A25" s="72"/>
      <c r="B25" s="158" t="s">
        <v>162</v>
      </c>
      <c r="C25" s="28">
        <f t="shared" si="0"/>
        <v>3749</v>
      </c>
      <c r="D25" s="323">
        <v>681</v>
      </c>
      <c r="E25" s="393">
        <v>3068</v>
      </c>
      <c r="F25" s="219"/>
      <c r="G25" s="219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x14ac:dyDescent="0.2">
      <c r="A26" s="72"/>
      <c r="B26" s="51"/>
      <c r="C26" s="28"/>
      <c r="D26" s="323"/>
      <c r="E26" s="393"/>
      <c r="F26" s="219"/>
      <c r="G26" s="219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x14ac:dyDescent="0.2">
      <c r="A27" s="80" t="s">
        <v>95</v>
      </c>
      <c r="B27" s="52"/>
      <c r="C27" s="28">
        <f t="shared" si="0"/>
        <v>9339</v>
      </c>
      <c r="D27" s="323">
        <v>3148</v>
      </c>
      <c r="E27" s="393">
        <v>6191</v>
      </c>
      <c r="F27" s="219"/>
      <c r="G27" s="219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x14ac:dyDescent="0.2">
      <c r="A28" s="72" t="s">
        <v>11</v>
      </c>
      <c r="B28" s="52" t="s">
        <v>67</v>
      </c>
      <c r="C28" s="28"/>
      <c r="D28" s="323"/>
      <c r="E28" s="393"/>
      <c r="F28" s="219"/>
      <c r="G28" s="219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x14ac:dyDescent="0.2">
      <c r="A29" s="72" t="s">
        <v>20</v>
      </c>
      <c r="B29" s="52" t="s">
        <v>102</v>
      </c>
      <c r="C29" s="28">
        <f t="shared" si="0"/>
        <v>2811</v>
      </c>
      <c r="D29" s="323">
        <v>1216</v>
      </c>
      <c r="E29" s="393">
        <v>1595</v>
      </c>
      <c r="F29" s="219"/>
      <c r="G29" s="297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ht="14.25" x14ac:dyDescent="0.2">
      <c r="A30" s="72"/>
      <c r="B30" s="158" t="s">
        <v>162</v>
      </c>
      <c r="C30" s="28">
        <f t="shared" si="0"/>
        <v>4161</v>
      </c>
      <c r="D30" s="323">
        <v>1404</v>
      </c>
      <c r="E30" s="393">
        <v>2757</v>
      </c>
      <c r="F30" s="219"/>
      <c r="G30" s="219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x14ac:dyDescent="0.2">
      <c r="A31" s="72"/>
      <c r="B31" s="51"/>
      <c r="C31" s="28"/>
      <c r="D31" s="323"/>
      <c r="E31" s="393"/>
      <c r="F31" s="219"/>
      <c r="G31" s="219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x14ac:dyDescent="0.2">
      <c r="A32" s="72" t="s">
        <v>21</v>
      </c>
      <c r="B32" s="51"/>
      <c r="C32" s="28">
        <f t="shared" si="0"/>
        <v>3453</v>
      </c>
      <c r="D32" s="323">
        <v>1386</v>
      </c>
      <c r="E32" s="393">
        <v>2067</v>
      </c>
      <c r="F32" s="219"/>
      <c r="G32" s="219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x14ac:dyDescent="0.2">
      <c r="A33" s="72" t="s">
        <v>11</v>
      </c>
      <c r="B33" s="52" t="s">
        <v>67</v>
      </c>
      <c r="C33" s="28"/>
      <c r="D33" s="323"/>
      <c r="E33" s="393"/>
      <c r="F33" s="219"/>
      <c r="G33" s="219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x14ac:dyDescent="0.2">
      <c r="A34" s="72" t="s">
        <v>22</v>
      </c>
      <c r="B34" s="52" t="s">
        <v>91</v>
      </c>
      <c r="C34" s="28">
        <f t="shared" si="0"/>
        <v>127</v>
      </c>
      <c r="D34" s="323">
        <v>16</v>
      </c>
      <c r="E34" s="393">
        <v>111</v>
      </c>
      <c r="F34" s="219"/>
      <c r="G34" s="297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x14ac:dyDescent="0.2">
      <c r="A35" s="72" t="s">
        <v>23</v>
      </c>
      <c r="B35" s="52" t="s">
        <v>92</v>
      </c>
      <c r="C35" s="28">
        <f t="shared" si="0"/>
        <v>1332</v>
      </c>
      <c r="D35" s="323">
        <v>510</v>
      </c>
      <c r="E35" s="393">
        <v>822</v>
      </c>
      <c r="F35" s="219"/>
      <c r="G35" s="219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ht="14.25" x14ac:dyDescent="0.2">
      <c r="A36" s="72"/>
      <c r="B36" s="158" t="s">
        <v>162</v>
      </c>
      <c r="C36" s="28">
        <f t="shared" si="0"/>
        <v>1820</v>
      </c>
      <c r="D36" s="323">
        <v>776</v>
      </c>
      <c r="E36" s="393">
        <v>1044</v>
      </c>
      <c r="F36" s="219"/>
      <c r="G36" s="297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x14ac:dyDescent="0.2">
      <c r="A37" s="72"/>
      <c r="B37" s="51"/>
      <c r="C37" s="28"/>
      <c r="D37" s="323"/>
      <c r="E37" s="393"/>
      <c r="F37" s="219"/>
      <c r="G37" s="219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x14ac:dyDescent="0.2">
      <c r="A38" s="72" t="s">
        <v>24</v>
      </c>
      <c r="B38" s="51"/>
      <c r="C38" s="28">
        <f t="shared" si="0"/>
        <v>7389</v>
      </c>
      <c r="D38" s="323">
        <v>1326</v>
      </c>
      <c r="E38" s="393">
        <v>6063</v>
      </c>
      <c r="F38" s="219"/>
      <c r="G38" s="219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x14ac:dyDescent="0.2">
      <c r="A39" s="72" t="s">
        <v>11</v>
      </c>
      <c r="B39" s="52" t="s">
        <v>67</v>
      </c>
      <c r="C39" s="28"/>
      <c r="D39" s="323"/>
      <c r="E39" s="393"/>
      <c r="F39" s="219"/>
      <c r="G39" s="21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ht="12.75" customHeight="1" x14ac:dyDescent="0.2">
      <c r="A40" s="72" t="s">
        <v>25</v>
      </c>
      <c r="B40" s="52" t="s">
        <v>93</v>
      </c>
      <c r="C40" s="28">
        <f t="shared" si="0"/>
        <v>111</v>
      </c>
      <c r="D40" s="323">
        <v>41</v>
      </c>
      <c r="E40" s="393">
        <v>70</v>
      </c>
      <c r="F40" s="219"/>
      <c r="G40" s="219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ht="14.25" x14ac:dyDescent="0.2">
      <c r="A41" s="72" t="s">
        <v>26</v>
      </c>
      <c r="B41" s="158" t="s">
        <v>160</v>
      </c>
      <c r="C41" s="28">
        <f t="shared" si="0"/>
        <v>4052</v>
      </c>
      <c r="D41" s="323">
        <v>915</v>
      </c>
      <c r="E41" s="393">
        <v>3137</v>
      </c>
      <c r="F41" s="219"/>
      <c r="G41" s="219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ht="14.25" x14ac:dyDescent="0.2">
      <c r="A42" s="72" t="s">
        <v>27</v>
      </c>
      <c r="B42" s="158" t="s">
        <v>161</v>
      </c>
      <c r="C42" s="28">
        <f t="shared" si="0"/>
        <v>219</v>
      </c>
      <c r="D42" s="323">
        <v>33</v>
      </c>
      <c r="E42" s="393">
        <v>186</v>
      </c>
      <c r="F42" s="219"/>
      <c r="G42" s="219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x14ac:dyDescent="0.2">
      <c r="A43" s="72" t="s">
        <v>16</v>
      </c>
      <c r="B43" s="52" t="s">
        <v>86</v>
      </c>
      <c r="C43" s="28">
        <f t="shared" si="0"/>
        <v>264</v>
      </c>
      <c r="D43" s="323">
        <v>11</v>
      </c>
      <c r="E43" s="393">
        <v>253</v>
      </c>
      <c r="F43" s="219"/>
      <c r="G43" s="219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x14ac:dyDescent="0.2">
      <c r="A44" s="72" t="s">
        <v>28</v>
      </c>
      <c r="B44" s="52" t="s">
        <v>94</v>
      </c>
      <c r="C44" s="28">
        <f t="shared" si="0"/>
        <v>97</v>
      </c>
      <c r="D44" s="323">
        <v>2</v>
      </c>
      <c r="E44" s="393">
        <v>95</v>
      </c>
      <c r="F44" s="219"/>
      <c r="G44" s="219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ht="14.25" x14ac:dyDescent="0.2">
      <c r="A45" s="72"/>
      <c r="B45" s="158" t="s">
        <v>162</v>
      </c>
      <c r="C45" s="28">
        <f t="shared" si="0"/>
        <v>2172</v>
      </c>
      <c r="D45" s="323">
        <v>266</v>
      </c>
      <c r="E45" s="393">
        <v>1906</v>
      </c>
      <c r="F45" s="219"/>
      <c r="G45" s="297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x14ac:dyDescent="0.2">
      <c r="A46" s="72"/>
      <c r="B46" s="52"/>
      <c r="C46" s="28"/>
      <c r="D46" s="323"/>
      <c r="E46" s="393"/>
      <c r="F46" s="219"/>
      <c r="G46" s="219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x14ac:dyDescent="0.2">
      <c r="A47" s="80" t="s">
        <v>97</v>
      </c>
      <c r="B47" s="52"/>
      <c r="C47" s="28">
        <f t="shared" si="0"/>
        <v>788</v>
      </c>
      <c r="D47" s="323">
        <v>384</v>
      </c>
      <c r="E47" s="393">
        <v>404</v>
      </c>
      <c r="F47" s="219"/>
      <c r="G47" s="219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x14ac:dyDescent="0.2">
      <c r="A48" s="72"/>
      <c r="B48" s="52" t="s">
        <v>67</v>
      </c>
      <c r="C48" s="28"/>
      <c r="D48" s="323"/>
      <c r="E48" s="393"/>
      <c r="F48" s="219"/>
      <c r="G48" s="219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x14ac:dyDescent="0.2">
      <c r="A49" s="72"/>
      <c r="B49" s="52" t="s">
        <v>101</v>
      </c>
      <c r="C49" s="28">
        <f t="shared" si="0"/>
        <v>270</v>
      </c>
      <c r="D49" s="323">
        <v>126</v>
      </c>
      <c r="E49" s="393">
        <v>144</v>
      </c>
      <c r="F49" s="219"/>
      <c r="G49" s="21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ht="14.25" x14ac:dyDescent="0.2">
      <c r="A50" s="72"/>
      <c r="B50" s="158" t="s">
        <v>202</v>
      </c>
      <c r="C50" s="28">
        <f t="shared" si="0"/>
        <v>279</v>
      </c>
      <c r="D50" s="323">
        <v>106</v>
      </c>
      <c r="E50" s="393">
        <v>173</v>
      </c>
      <c r="F50" s="219"/>
      <c r="G50" s="219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x14ac:dyDescent="0.2">
      <c r="A51" s="72"/>
      <c r="B51" s="52" t="s">
        <v>90</v>
      </c>
      <c r="C51" s="28">
        <f t="shared" si="0"/>
        <v>25</v>
      </c>
      <c r="D51" s="323">
        <v>17</v>
      </c>
      <c r="E51" s="396">
        <v>8</v>
      </c>
      <c r="F51" s="219"/>
      <c r="G51" s="219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ht="14.25" x14ac:dyDescent="0.2">
      <c r="A52" s="72"/>
      <c r="B52" s="158" t="s">
        <v>162</v>
      </c>
      <c r="C52" s="28">
        <f t="shared" si="0"/>
        <v>173</v>
      </c>
      <c r="D52" s="323">
        <v>114</v>
      </c>
      <c r="E52" s="393">
        <v>59</v>
      </c>
      <c r="F52" s="219"/>
      <c r="G52" s="297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x14ac:dyDescent="0.2">
      <c r="A53" s="72"/>
      <c r="B53" s="52"/>
      <c r="C53" s="28"/>
      <c r="D53" s="323"/>
      <c r="E53" s="393"/>
      <c r="F53" s="219"/>
      <c r="G53" s="219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x14ac:dyDescent="0.2">
      <c r="A54" s="72" t="s">
        <v>29</v>
      </c>
      <c r="B54" s="51"/>
      <c r="C54" s="28">
        <f t="shared" si="0"/>
        <v>2553</v>
      </c>
      <c r="D54" s="323">
        <v>81</v>
      </c>
      <c r="E54" s="393">
        <v>2472</v>
      </c>
      <c r="F54" s="30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x14ac:dyDescent="0.2">
      <c r="A55" s="69" t="s">
        <v>0</v>
      </c>
      <c r="B55" s="53"/>
      <c r="C55" s="35">
        <f>C54+C47+C38+C32+C27+C15+C8</f>
        <v>36210</v>
      </c>
      <c r="D55" s="394">
        <f t="shared" ref="D55" si="1">D54+D47+D38+D32+D27+D15+D8</f>
        <v>8599</v>
      </c>
      <c r="E55" s="397">
        <f>E54+E47+E38+E32+E27+E15+E8</f>
        <v>27611</v>
      </c>
      <c r="F55" s="24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x14ac:dyDescent="0.2">
      <c r="A56" s="69"/>
      <c r="B56" s="69"/>
      <c r="C56" s="93"/>
      <c r="D56" s="93"/>
      <c r="E56" s="93"/>
      <c r="F56" s="24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ht="12.75" customHeight="1" x14ac:dyDescent="0.2">
      <c r="A57" s="26" t="s">
        <v>163</v>
      </c>
      <c r="B57" s="24"/>
      <c r="D57" s="67"/>
      <c r="F57" s="24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s="27" customFormat="1" x14ac:dyDescent="0.2">
      <c r="A58" s="16" t="s">
        <v>248</v>
      </c>
      <c r="B58" s="33"/>
      <c r="C58" s="26"/>
      <c r="D58" s="26"/>
      <c r="E58" s="26"/>
      <c r="F58" s="26"/>
      <c r="G58" s="203"/>
      <c r="H58" s="203"/>
      <c r="I58" s="203"/>
      <c r="J58" s="203"/>
      <c r="K58" s="203"/>
      <c r="L58" s="203"/>
      <c r="M58" s="203"/>
      <c r="N58" s="203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x14ac:dyDescent="0.2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x14ac:dyDescent="0.2">
      <c r="A60" s="320" t="s">
        <v>197</v>
      </c>
      <c r="B60" s="68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x14ac:dyDescent="0.2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x14ac:dyDescent="0.2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x14ac:dyDescent="0.2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x14ac:dyDescent="0.2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5:33" x14ac:dyDescent="0.2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5:33" x14ac:dyDescent="0.2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5:33" x14ac:dyDescent="0.2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5:33" x14ac:dyDescent="0.2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5:33" x14ac:dyDescent="0.2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5:33" x14ac:dyDescent="0.2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5:33" x14ac:dyDescent="0.2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5:33" x14ac:dyDescent="0.2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5:33" x14ac:dyDescent="0.2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5:33" x14ac:dyDescent="0.2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pans="15:33" x14ac:dyDescent="0.2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pans="15:33" x14ac:dyDescent="0.2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  <row r="77" spans="15:33" x14ac:dyDescent="0.2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5:33" x14ac:dyDescent="0.2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pans="15:33" x14ac:dyDescent="0.2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15:33" x14ac:dyDescent="0.2"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15:33" x14ac:dyDescent="0.2"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5:33" x14ac:dyDescent="0.2"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5:33" x14ac:dyDescent="0.2"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5:33" x14ac:dyDescent="0.2"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5:33" x14ac:dyDescent="0.2"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5:33" x14ac:dyDescent="0.2"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5:33" x14ac:dyDescent="0.2"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pans="15:33" x14ac:dyDescent="0.2"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5:33" x14ac:dyDescent="0.2"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pans="15:33" x14ac:dyDescent="0.2"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15:33" x14ac:dyDescent="0.2"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5:33" x14ac:dyDescent="0.2"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</row>
    <row r="93" spans="15:33" x14ac:dyDescent="0.2"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</row>
    <row r="94" spans="15:33" x14ac:dyDescent="0.2"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</row>
    <row r="95" spans="15:33" x14ac:dyDescent="0.2"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</row>
    <row r="96" spans="15:33" x14ac:dyDescent="0.2"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</row>
    <row r="97" spans="15:33" x14ac:dyDescent="0.2"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</row>
    <row r="98" spans="15:33" x14ac:dyDescent="0.2"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</row>
    <row r="99" spans="15:33" x14ac:dyDescent="0.2"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</row>
    <row r="100" spans="15:33" x14ac:dyDescent="0.2"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</row>
    <row r="101" spans="15:33" x14ac:dyDescent="0.2"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</row>
    <row r="102" spans="15:33" x14ac:dyDescent="0.2"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</row>
    <row r="103" spans="15:33" x14ac:dyDescent="0.2"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5:33" x14ac:dyDescent="0.2"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</row>
    <row r="105" spans="15:33" x14ac:dyDescent="0.2"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</row>
    <row r="106" spans="15:33" x14ac:dyDescent="0.2"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5:33" x14ac:dyDescent="0.2"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</row>
    <row r="108" spans="15:33" x14ac:dyDescent="0.2"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</row>
    <row r="109" spans="15:33" x14ac:dyDescent="0.2"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5:33" x14ac:dyDescent="0.2"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pans="15:33" x14ac:dyDescent="0.2"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5:33" x14ac:dyDescent="0.2"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5:33" x14ac:dyDescent="0.2"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</row>
    <row r="114" spans="15:33" x14ac:dyDescent="0.2"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5:33" x14ac:dyDescent="0.2"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</row>
    <row r="116" spans="15:33" x14ac:dyDescent="0.2"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</row>
    <row r="117" spans="15:33" x14ac:dyDescent="0.2"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pans="15:33" x14ac:dyDescent="0.2"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</row>
    <row r="119" spans="15:33" x14ac:dyDescent="0.2"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</row>
    <row r="120" spans="15:33" x14ac:dyDescent="0.2"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15:33" x14ac:dyDescent="0.2"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</row>
    <row r="122" spans="15:33" x14ac:dyDescent="0.2"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</row>
    <row r="123" spans="15:33" x14ac:dyDescent="0.2"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5:33" x14ac:dyDescent="0.2"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</row>
    <row r="125" spans="15:33" x14ac:dyDescent="0.2"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</row>
    <row r="126" spans="15:33" x14ac:dyDescent="0.2"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5:33" x14ac:dyDescent="0.2"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</row>
    <row r="128" spans="15:33" x14ac:dyDescent="0.2"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</row>
    <row r="129" spans="15:33" x14ac:dyDescent="0.2"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pans="15:33" x14ac:dyDescent="0.2"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</row>
    <row r="131" spans="15:33" x14ac:dyDescent="0.2"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</row>
    <row r="132" spans="15:33" x14ac:dyDescent="0.2"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</row>
    <row r="133" spans="15:33" x14ac:dyDescent="0.2"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</row>
    <row r="134" spans="15:33" x14ac:dyDescent="0.2"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</row>
    <row r="135" spans="15:33" x14ac:dyDescent="0.2"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</row>
    <row r="136" spans="15:33" x14ac:dyDescent="0.2"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</row>
    <row r="137" spans="15:33" x14ac:dyDescent="0.2"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</row>
    <row r="138" spans="15:33" x14ac:dyDescent="0.2"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</row>
    <row r="139" spans="15:33" x14ac:dyDescent="0.2"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</row>
    <row r="140" spans="15:33" x14ac:dyDescent="0.2"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</row>
    <row r="141" spans="15:33" x14ac:dyDescent="0.2"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</row>
    <row r="142" spans="15:33" x14ac:dyDescent="0.2"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</row>
    <row r="143" spans="15:33" x14ac:dyDescent="0.2"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</row>
    <row r="144" spans="15:33" x14ac:dyDescent="0.2"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</row>
    <row r="145" spans="15:33" x14ac:dyDescent="0.2"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</row>
    <row r="146" spans="15:33" x14ac:dyDescent="0.2"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</row>
    <row r="147" spans="15:33" x14ac:dyDescent="0.2"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</row>
  </sheetData>
  <sortState xmlns:xlrd2="http://schemas.microsoft.com/office/spreadsheetml/2017/richdata2" ref="Q10:X121">
    <sortCondition ref="V10:V121"/>
    <sortCondition ref="W10:W121"/>
  </sortState>
  <mergeCells count="2">
    <mergeCell ref="C5:E5"/>
    <mergeCell ref="A3:E3"/>
  </mergeCells>
  <phoneticPr fontId="0" type="noConversion"/>
  <hyperlinks>
    <hyperlink ref="A60" location="Innhold!A1" display="Innhold" xr:uid="{00000000-0004-0000-0B00-000000000000}"/>
  </hyperlinks>
  <pageMargins left="0.78740157499999996" right="0.78740157499999996" top="0.41" bottom="0.37" header="0.2" footer="0.19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  <pageSetUpPr fitToPage="1"/>
  </sheetPr>
  <dimension ref="A1:Q29"/>
  <sheetViews>
    <sheetView zoomScaleNormal="100" workbookViewId="0">
      <selection activeCell="I16" sqref="I16"/>
    </sheetView>
  </sheetViews>
  <sheetFormatPr baseColWidth="10" defaultColWidth="9.140625" defaultRowHeight="11.25" x14ac:dyDescent="0.2"/>
  <cols>
    <col min="1" max="1" width="17.7109375" style="26" customWidth="1"/>
    <col min="2" max="2" width="10" style="26" customWidth="1"/>
    <col min="3" max="3" width="15.5703125" style="26" customWidth="1"/>
    <col min="4" max="4" width="10" style="26" customWidth="1"/>
    <col min="5" max="5" width="15.28515625" style="26" customWidth="1"/>
    <col min="6" max="6" width="10" style="26" customWidth="1"/>
    <col min="7" max="7" width="15.28515625" style="26" bestFit="1" customWidth="1"/>
    <col min="8" max="8" width="10" style="26" customWidth="1"/>
    <col min="9" max="9" width="15.28515625" style="26" bestFit="1" customWidth="1"/>
    <col min="10" max="16384" width="9.140625" style="26"/>
  </cols>
  <sheetData>
    <row r="1" spans="1:17" ht="12" x14ac:dyDescent="0.2">
      <c r="A1" s="352" t="s">
        <v>245</v>
      </c>
    </row>
    <row r="2" spans="1:17" s="27" customFormat="1" ht="18" x14ac:dyDescent="0.25">
      <c r="A2" s="74" t="s">
        <v>7</v>
      </c>
      <c r="B2" s="24"/>
      <c r="C2" s="24"/>
      <c r="D2" s="24"/>
      <c r="E2" s="24"/>
      <c r="F2" s="24"/>
      <c r="G2" s="24"/>
      <c r="H2" s="24"/>
      <c r="I2" s="24"/>
    </row>
    <row r="3" spans="1:17" s="27" customFormat="1" ht="15.75" x14ac:dyDescent="0.25">
      <c r="A3" s="9" t="s">
        <v>112</v>
      </c>
      <c r="B3" s="24"/>
      <c r="C3" s="24"/>
      <c r="D3" s="24"/>
      <c r="E3" s="24"/>
      <c r="F3" s="24"/>
      <c r="G3" s="24"/>
      <c r="H3" s="24"/>
      <c r="I3" s="24"/>
    </row>
    <row r="4" spans="1:17" s="27" customFormat="1" ht="15.75" x14ac:dyDescent="0.25">
      <c r="A4" s="9" t="s">
        <v>235</v>
      </c>
      <c r="B4" s="24"/>
      <c r="C4" s="24"/>
      <c r="D4" s="24"/>
      <c r="E4" s="24"/>
      <c r="F4" s="24"/>
      <c r="G4" s="24"/>
      <c r="H4" s="24"/>
      <c r="I4" s="24"/>
    </row>
    <row r="5" spans="1:17" ht="12.75" x14ac:dyDescent="0.2">
      <c r="A5" s="30"/>
      <c r="B5" s="30"/>
      <c r="C5" s="30"/>
      <c r="D5" s="30"/>
      <c r="E5" s="30"/>
      <c r="F5" s="30"/>
      <c r="G5" s="30"/>
      <c r="H5" s="30"/>
      <c r="I5" s="30"/>
    </row>
    <row r="6" spans="1:17" ht="30" customHeight="1" x14ac:dyDescent="0.2">
      <c r="A6" s="57"/>
      <c r="B6" s="529" t="s">
        <v>0</v>
      </c>
      <c r="C6" s="530"/>
      <c r="D6" s="529" t="s">
        <v>168</v>
      </c>
      <c r="E6" s="530"/>
      <c r="F6" s="529" t="s">
        <v>3</v>
      </c>
      <c r="G6" s="530"/>
      <c r="H6" s="525" t="s">
        <v>2</v>
      </c>
      <c r="I6" s="526"/>
      <c r="K6"/>
      <c r="L6"/>
      <c r="M6"/>
      <c r="N6"/>
      <c r="O6"/>
      <c r="P6"/>
      <c r="Q6"/>
    </row>
    <row r="7" spans="1:17" ht="14.25" x14ac:dyDescent="0.2">
      <c r="A7" s="58"/>
      <c r="B7" s="49" t="s">
        <v>0</v>
      </c>
      <c r="C7" s="39" t="s">
        <v>67</v>
      </c>
      <c r="D7" s="49" t="s">
        <v>0</v>
      </c>
      <c r="E7" s="39" t="s">
        <v>67</v>
      </c>
      <c r="F7" s="483" t="s">
        <v>0</v>
      </c>
      <c r="G7" s="484" t="s">
        <v>67</v>
      </c>
      <c r="H7" s="49" t="s">
        <v>0</v>
      </c>
      <c r="I7" s="84" t="s">
        <v>67</v>
      </c>
      <c r="K7"/>
      <c r="L7"/>
      <c r="M7"/>
      <c r="N7"/>
      <c r="O7"/>
      <c r="P7"/>
      <c r="Q7"/>
    </row>
    <row r="8" spans="1:17" ht="14.25" x14ac:dyDescent="0.2">
      <c r="A8" s="58"/>
      <c r="B8" s="49"/>
      <c r="C8" s="39" t="s">
        <v>164</v>
      </c>
      <c r="D8" s="49"/>
      <c r="E8" s="39" t="s">
        <v>164</v>
      </c>
      <c r="F8" s="483"/>
      <c r="G8" s="484" t="s">
        <v>164</v>
      </c>
      <c r="H8" s="49"/>
      <c r="I8" s="84" t="s">
        <v>164</v>
      </c>
      <c r="K8"/>
      <c r="L8"/>
      <c r="M8"/>
      <c r="N8"/>
      <c r="O8"/>
      <c r="P8"/>
      <c r="Q8"/>
    </row>
    <row r="9" spans="1:17" ht="16.5" x14ac:dyDescent="0.2">
      <c r="A9" s="99" t="s">
        <v>53</v>
      </c>
      <c r="B9" s="47"/>
      <c r="C9" s="40" t="s">
        <v>109</v>
      </c>
      <c r="D9" s="47"/>
      <c r="E9" s="40" t="s">
        <v>169</v>
      </c>
      <c r="F9" s="485"/>
      <c r="G9" s="486" t="s">
        <v>109</v>
      </c>
      <c r="H9" s="47"/>
      <c r="I9" s="84" t="s">
        <v>109</v>
      </c>
      <c r="K9"/>
      <c r="L9"/>
      <c r="M9"/>
      <c r="N9"/>
      <c r="O9"/>
      <c r="P9"/>
      <c r="Q9"/>
    </row>
    <row r="10" spans="1:17" ht="12.75" x14ac:dyDescent="0.2">
      <c r="A10" s="51" t="s">
        <v>52</v>
      </c>
      <c r="B10" s="165">
        <f>SUM(D10,F10,H10)</f>
        <v>14076.759699999995</v>
      </c>
      <c r="C10" s="165">
        <f>SUM(E10,G10,I10)</f>
        <v>10603.771699999998</v>
      </c>
      <c r="D10" s="315">
        <v>5649.3</v>
      </c>
      <c r="E10" s="423">
        <v>4514.54</v>
      </c>
      <c r="F10" s="487">
        <v>2450.5</v>
      </c>
      <c r="G10" s="487">
        <v>1543.1</v>
      </c>
      <c r="H10" s="472">
        <v>5976.9596999999958</v>
      </c>
      <c r="I10" s="473">
        <v>4546.1316999999981</v>
      </c>
      <c r="J10" s="127"/>
      <c r="K10"/>
      <c r="L10"/>
      <c r="M10"/>
      <c r="N10"/>
      <c r="O10"/>
      <c r="P10"/>
      <c r="Q10"/>
    </row>
    <row r="11" spans="1:17" ht="12.75" x14ac:dyDescent="0.2">
      <c r="A11" s="51" t="s">
        <v>54</v>
      </c>
      <c r="B11" s="165">
        <f t="shared" ref="B11:C15" si="0">SUM(D11,F11,H11)</f>
        <v>11722.0213</v>
      </c>
      <c r="C11" s="165">
        <f t="shared" si="0"/>
        <v>8633.7808000000005</v>
      </c>
      <c r="D11" s="315">
        <v>7430.1900000000005</v>
      </c>
      <c r="E11" s="423">
        <v>5119.88</v>
      </c>
      <c r="F11" s="487">
        <v>2658</v>
      </c>
      <c r="G11" s="487">
        <v>2099.5</v>
      </c>
      <c r="H11" s="475">
        <v>1633.8312999999996</v>
      </c>
      <c r="I11" s="476">
        <v>1414.4007999999999</v>
      </c>
      <c r="J11" s="127"/>
      <c r="K11"/>
      <c r="L11"/>
      <c r="M11"/>
      <c r="N11"/>
      <c r="O11"/>
      <c r="P11"/>
      <c r="Q11"/>
    </row>
    <row r="12" spans="1:17" ht="12.75" x14ac:dyDescent="0.2">
      <c r="A12" s="51" t="s">
        <v>55</v>
      </c>
      <c r="B12" s="165">
        <f t="shared" si="0"/>
        <v>4129.6486999999997</v>
      </c>
      <c r="C12" s="165">
        <f t="shared" si="0"/>
        <v>2795.3831</v>
      </c>
      <c r="D12" s="315">
        <v>2648.84</v>
      </c>
      <c r="E12" s="423">
        <v>1558.5</v>
      </c>
      <c r="F12" s="487">
        <v>400.7</v>
      </c>
      <c r="G12" s="487">
        <v>272.3</v>
      </c>
      <c r="H12" s="475">
        <v>1080.1087000000002</v>
      </c>
      <c r="I12" s="476">
        <v>964.58309999999994</v>
      </c>
      <c r="J12" s="127"/>
      <c r="K12"/>
      <c r="L12"/>
      <c r="M12"/>
      <c r="N12"/>
      <c r="O12"/>
      <c r="P12"/>
      <c r="Q12"/>
    </row>
    <row r="13" spans="1:17" ht="12.75" x14ac:dyDescent="0.2">
      <c r="A13" s="51" t="s">
        <v>56</v>
      </c>
      <c r="B13" s="165">
        <f t="shared" si="0"/>
        <v>7713.7839999999997</v>
      </c>
      <c r="C13" s="165">
        <f t="shared" si="0"/>
        <v>5276.3935000000001</v>
      </c>
      <c r="D13" s="315">
        <v>3160</v>
      </c>
      <c r="E13" s="423">
        <v>1894.0099999999998</v>
      </c>
      <c r="F13" s="487">
        <v>1638.8</v>
      </c>
      <c r="G13" s="487">
        <v>1012.9</v>
      </c>
      <c r="H13" s="475">
        <v>2914.9839999999995</v>
      </c>
      <c r="I13" s="476">
        <v>2369.4835000000003</v>
      </c>
      <c r="J13" s="127"/>
      <c r="K13"/>
      <c r="L13"/>
      <c r="M13"/>
      <c r="N13"/>
      <c r="O13"/>
      <c r="P13"/>
      <c r="Q13"/>
    </row>
    <row r="14" spans="1:17" ht="12.75" x14ac:dyDescent="0.2">
      <c r="A14" s="51" t="s">
        <v>57</v>
      </c>
      <c r="B14" s="165">
        <f t="shared" si="0"/>
        <v>8018.0295999999998</v>
      </c>
      <c r="C14" s="165">
        <f t="shared" si="0"/>
        <v>6234.1035999999995</v>
      </c>
      <c r="D14" s="315">
        <v>2810.74</v>
      </c>
      <c r="E14" s="423">
        <v>1917.81</v>
      </c>
      <c r="F14" s="487">
        <v>1805.5</v>
      </c>
      <c r="G14" s="487">
        <v>1384.6</v>
      </c>
      <c r="H14" s="475">
        <v>3401.7896000000001</v>
      </c>
      <c r="I14" s="476">
        <v>2931.6935999999996</v>
      </c>
      <c r="J14" s="127"/>
      <c r="K14"/>
      <c r="L14"/>
      <c r="M14"/>
      <c r="N14"/>
      <c r="O14"/>
      <c r="P14"/>
      <c r="Q14"/>
    </row>
    <row r="15" spans="1:17" ht="12.75" x14ac:dyDescent="0.2">
      <c r="A15" s="52" t="s">
        <v>63</v>
      </c>
      <c r="B15" s="165">
        <f t="shared" si="0"/>
        <v>3387.2828</v>
      </c>
      <c r="C15" s="165">
        <f t="shared" si="0"/>
        <v>2494.6968000000002</v>
      </c>
      <c r="D15" s="315">
        <v>804.30000000000007</v>
      </c>
      <c r="E15" s="423">
        <v>458.37</v>
      </c>
      <c r="F15" s="487">
        <v>633.29999999999995</v>
      </c>
      <c r="G15" s="487">
        <v>426.5</v>
      </c>
      <c r="H15" s="475">
        <v>1949.6828</v>
      </c>
      <c r="I15" s="476">
        <v>1609.8268</v>
      </c>
      <c r="J15" s="127"/>
      <c r="K15"/>
      <c r="L15"/>
      <c r="M15"/>
      <c r="N15"/>
      <c r="O15"/>
      <c r="P15"/>
      <c r="Q15"/>
    </row>
    <row r="16" spans="1:17" s="27" customFormat="1" ht="12.75" x14ac:dyDescent="0.2">
      <c r="A16" s="53" t="s">
        <v>0</v>
      </c>
      <c r="B16" s="37">
        <f>SUM(D16,F16,H16)</f>
        <v>48721.85609999999</v>
      </c>
      <c r="C16" s="37">
        <f>SUM(E16,G16,I16)</f>
        <v>35896.919499999996</v>
      </c>
      <c r="D16" s="398">
        <v>22177.7</v>
      </c>
      <c r="E16" s="398">
        <v>15321.9</v>
      </c>
      <c r="F16" s="488">
        <f t="shared" ref="F16:G16" si="1">SUM(F10:F15)</f>
        <v>9586.7999999999993</v>
      </c>
      <c r="G16" s="488">
        <f t="shared" si="1"/>
        <v>6738.9</v>
      </c>
      <c r="H16" s="398">
        <f>SUM(H10:H15)</f>
        <v>16957.356099999994</v>
      </c>
      <c r="I16" s="474">
        <f>SUM(I10:I15)</f>
        <v>13836.119499999999</v>
      </c>
      <c r="J16" s="435"/>
      <c r="K16"/>
      <c r="L16"/>
      <c r="M16"/>
      <c r="N16"/>
      <c r="O16"/>
      <c r="P16"/>
      <c r="Q16"/>
    </row>
    <row r="17" spans="1:17" s="27" customFormat="1" ht="12.75" x14ac:dyDescent="0.2">
      <c r="A17" s="172"/>
      <c r="B17" s="171"/>
      <c r="C17" s="171"/>
      <c r="D17" s="171"/>
      <c r="E17" s="171"/>
      <c r="F17" s="171"/>
      <c r="G17" s="171"/>
      <c r="H17" s="171"/>
      <c r="I17" s="171"/>
      <c r="K17"/>
      <c r="L17"/>
      <c r="M17"/>
      <c r="N17"/>
      <c r="O17"/>
      <c r="P17"/>
      <c r="Q17"/>
    </row>
    <row r="18" spans="1:17" s="27" customFormat="1" ht="12.75" x14ac:dyDescent="0.2">
      <c r="A18" s="48" t="s">
        <v>217</v>
      </c>
      <c r="B18" s="171"/>
      <c r="C18" s="171"/>
      <c r="D18" s="171"/>
      <c r="E18" s="36"/>
      <c r="F18" s="36"/>
      <c r="G18" s="36"/>
      <c r="H18" s="36"/>
      <c r="I18" s="36"/>
      <c r="K18"/>
      <c r="L18"/>
      <c r="M18"/>
      <c r="N18"/>
      <c r="O18"/>
      <c r="P18"/>
      <c r="Q18"/>
    </row>
    <row r="19" spans="1:17" s="27" customFormat="1" ht="12.75" x14ac:dyDescent="0.2">
      <c r="A19" s="26" t="s">
        <v>218</v>
      </c>
      <c r="B19" s="171"/>
      <c r="C19" s="171"/>
      <c r="D19" s="171"/>
      <c r="E19" s="36"/>
      <c r="F19" s="36"/>
      <c r="G19" s="36"/>
      <c r="H19" s="36"/>
      <c r="I19" s="36"/>
      <c r="K19"/>
      <c r="L19"/>
      <c r="M19"/>
      <c r="N19"/>
      <c r="O19"/>
      <c r="P19"/>
      <c r="Q19"/>
    </row>
    <row r="20" spans="1:17" ht="12.75" x14ac:dyDescent="0.2">
      <c r="A20" s="48" t="s">
        <v>170</v>
      </c>
      <c r="K20"/>
      <c r="L20"/>
      <c r="M20"/>
      <c r="N20"/>
      <c r="O20"/>
      <c r="P20"/>
      <c r="Q20"/>
    </row>
    <row r="21" spans="1:17" ht="12.75" x14ac:dyDescent="0.2">
      <c r="A21" s="16" t="s">
        <v>247</v>
      </c>
      <c r="K21"/>
      <c r="L21"/>
      <c r="M21"/>
      <c r="N21"/>
      <c r="O21"/>
      <c r="P21"/>
      <c r="Q21"/>
    </row>
    <row r="22" spans="1:17" ht="12.75" x14ac:dyDescent="0.2">
      <c r="A22" s="67"/>
      <c r="C22" s="64"/>
      <c r="D22" s="64"/>
      <c r="E22" s="64"/>
      <c r="G22" s="66"/>
      <c r="H22" s="66"/>
      <c r="I22" s="66"/>
      <c r="K22"/>
      <c r="L22"/>
      <c r="M22"/>
      <c r="N22"/>
      <c r="O22"/>
      <c r="P22"/>
      <c r="Q22"/>
    </row>
    <row r="23" spans="1:17" ht="12.75" x14ac:dyDescent="0.2">
      <c r="A23" s="320" t="s">
        <v>197</v>
      </c>
      <c r="D23" s="66"/>
      <c r="E23" s="66"/>
      <c r="G23" s="66"/>
      <c r="H23" s="66"/>
      <c r="I23" s="66"/>
      <c r="K23"/>
      <c r="L23"/>
      <c r="M23"/>
      <c r="N23"/>
      <c r="O23"/>
      <c r="P23"/>
      <c r="Q23"/>
    </row>
    <row r="24" spans="1:17" ht="12.75" x14ac:dyDescent="0.2">
      <c r="D24" s="66"/>
      <c r="E24" s="66"/>
      <c r="G24" s="66"/>
      <c r="H24" s="66"/>
      <c r="I24" s="66"/>
      <c r="K24"/>
      <c r="L24"/>
      <c r="M24"/>
      <c r="N24"/>
      <c r="O24"/>
      <c r="P24"/>
      <c r="Q24"/>
    </row>
    <row r="26" spans="1:17" ht="12.75" x14ac:dyDescent="0.2">
      <c r="B26"/>
    </row>
    <row r="29" spans="1:17" x14ac:dyDescent="0.2">
      <c r="B29" s="337"/>
    </row>
  </sheetData>
  <mergeCells count="4">
    <mergeCell ref="B6:C6"/>
    <mergeCell ref="D6:E6"/>
    <mergeCell ref="F6:G6"/>
    <mergeCell ref="H6:I6"/>
  </mergeCells>
  <hyperlinks>
    <hyperlink ref="A23" location="Innhold!A1" display="Innhold" xr:uid="{00000000-0004-0000-0C00-000000000000}"/>
  </hyperlink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00000"/>
    <pageSetUpPr fitToPage="1"/>
  </sheetPr>
  <dimension ref="A1:L25"/>
  <sheetViews>
    <sheetView showGridLines="0" zoomScaleNormal="100" workbookViewId="0">
      <selection activeCell="I19" sqref="I19"/>
    </sheetView>
  </sheetViews>
  <sheetFormatPr baseColWidth="10" defaultColWidth="9.140625" defaultRowHeight="12.75" x14ac:dyDescent="0.2"/>
  <cols>
    <col min="1" max="1" width="39.85546875" style="264" customWidth="1"/>
    <col min="2" max="2" width="10" style="264" customWidth="1"/>
    <col min="3" max="3" width="14.7109375" style="264" bestFit="1" customWidth="1"/>
    <col min="4" max="4" width="10" style="264" customWidth="1"/>
    <col min="5" max="5" width="14.7109375" style="264" bestFit="1" customWidth="1"/>
    <col min="6" max="6" width="10" style="264" customWidth="1"/>
    <col min="7" max="7" width="14.7109375" style="264" bestFit="1" customWidth="1"/>
    <col min="8" max="8" width="10" style="264" customWidth="1"/>
    <col min="9" max="9" width="14.7109375" style="264" bestFit="1" customWidth="1"/>
    <col min="11" max="11" width="15" customWidth="1"/>
    <col min="12" max="16384" width="9.140625" style="264"/>
  </cols>
  <sheetData>
    <row r="1" spans="1:12" x14ac:dyDescent="0.2">
      <c r="A1" s="352" t="s">
        <v>245</v>
      </c>
    </row>
    <row r="2" spans="1:12" s="266" customFormat="1" ht="18" x14ac:dyDescent="0.25">
      <c r="A2" s="74" t="s">
        <v>172</v>
      </c>
      <c r="B2" s="265"/>
      <c r="C2" s="265"/>
      <c r="D2" s="265"/>
      <c r="E2" s="265"/>
      <c r="F2" s="265"/>
      <c r="G2" s="265"/>
      <c r="H2" s="265"/>
      <c r="I2" s="265"/>
      <c r="J2"/>
      <c r="K2"/>
    </row>
    <row r="3" spans="1:12" s="266" customFormat="1" ht="15.75" x14ac:dyDescent="0.25">
      <c r="A3" s="9" t="s">
        <v>243</v>
      </c>
      <c r="B3" s="265"/>
      <c r="C3" s="265"/>
      <c r="D3" s="265"/>
      <c r="E3" s="265"/>
      <c r="F3" s="265"/>
      <c r="G3" s="265"/>
      <c r="H3" s="265"/>
      <c r="I3" s="265"/>
      <c r="J3"/>
      <c r="K3"/>
    </row>
    <row r="5" spans="1:12" ht="30" customHeight="1" x14ac:dyDescent="0.2">
      <c r="A5" s="57"/>
      <c r="B5" s="529" t="s">
        <v>0</v>
      </c>
      <c r="C5" s="530"/>
      <c r="D5" s="529" t="s">
        <v>168</v>
      </c>
      <c r="E5" s="530"/>
      <c r="F5" s="529" t="s">
        <v>3</v>
      </c>
      <c r="G5" s="530"/>
      <c r="H5" s="525" t="s">
        <v>2</v>
      </c>
      <c r="I5" s="526"/>
    </row>
    <row r="6" spans="1:12" ht="14.25" x14ac:dyDescent="0.2">
      <c r="A6" s="58"/>
      <c r="B6" s="49" t="s">
        <v>0</v>
      </c>
      <c r="C6" s="39" t="s">
        <v>67</v>
      </c>
      <c r="D6" s="49" t="s">
        <v>0</v>
      </c>
      <c r="E6" s="39" t="s">
        <v>67</v>
      </c>
      <c r="F6" s="49" t="s">
        <v>0</v>
      </c>
      <c r="G6" s="39" t="s">
        <v>67</v>
      </c>
      <c r="H6" s="49" t="s">
        <v>0</v>
      </c>
      <c r="I6" s="84" t="s">
        <v>67</v>
      </c>
    </row>
    <row r="7" spans="1:12" ht="30.75" x14ac:dyDescent="0.2">
      <c r="A7" s="99" t="s">
        <v>137</v>
      </c>
      <c r="B7" s="47"/>
      <c r="C7" s="40" t="s">
        <v>110</v>
      </c>
      <c r="D7" s="47"/>
      <c r="E7" s="40" t="s">
        <v>220</v>
      </c>
      <c r="F7" s="47"/>
      <c r="G7" s="40" t="s">
        <v>110</v>
      </c>
      <c r="H7" s="47"/>
      <c r="I7" s="85" t="s">
        <v>110</v>
      </c>
    </row>
    <row r="8" spans="1:12" x14ac:dyDescent="0.2">
      <c r="A8" s="267" t="s">
        <v>138</v>
      </c>
      <c r="B8" s="268">
        <f>SUM(D8,F8,H8)</f>
        <v>1817.7833999999996</v>
      </c>
      <c r="C8" s="268">
        <f>SUM(E8,G8,I8)</f>
        <v>1554.9073999999996</v>
      </c>
      <c r="D8" s="410" t="s">
        <v>155</v>
      </c>
      <c r="E8" s="410" t="s">
        <v>155</v>
      </c>
      <c r="F8" s="316">
        <v>298</v>
      </c>
      <c r="G8" s="316">
        <v>260.10000000000002</v>
      </c>
      <c r="H8" s="478">
        <v>1519.7833999999996</v>
      </c>
      <c r="I8" s="480">
        <v>1294.8073999999997</v>
      </c>
      <c r="K8" s="208"/>
      <c r="L8" s="208"/>
    </row>
    <row r="9" spans="1:12" x14ac:dyDescent="0.2">
      <c r="A9" s="267" t="s">
        <v>139</v>
      </c>
      <c r="B9" s="268">
        <f t="shared" ref="B9:B14" si="0">SUM(D9,F9,H9)</f>
        <v>5913.5751</v>
      </c>
      <c r="C9" s="268">
        <f t="shared" ref="C9:C13" si="1">SUM(E9,G9,I9)</f>
        <v>5304.7286000000004</v>
      </c>
      <c r="D9" s="410" t="s">
        <v>155</v>
      </c>
      <c r="E9" s="410" t="s">
        <v>155</v>
      </c>
      <c r="F9" s="316">
        <v>1516</v>
      </c>
      <c r="G9" s="316">
        <v>1226.5999999999999</v>
      </c>
      <c r="H9" s="478">
        <v>4397.5751</v>
      </c>
      <c r="I9" s="479">
        <v>4078.1286000000009</v>
      </c>
      <c r="K9" s="208"/>
      <c r="L9" s="208"/>
    </row>
    <row r="10" spans="1:12" x14ac:dyDescent="0.2">
      <c r="A10" s="271" t="s">
        <v>140</v>
      </c>
      <c r="B10" s="268">
        <f t="shared" si="0"/>
        <v>4776.0597999999991</v>
      </c>
      <c r="C10" s="268">
        <f t="shared" si="1"/>
        <v>3791.1891999999998</v>
      </c>
      <c r="D10" s="410" t="s">
        <v>155</v>
      </c>
      <c r="E10" s="410" t="s">
        <v>155</v>
      </c>
      <c r="F10" s="316">
        <v>1857.1</v>
      </c>
      <c r="G10" s="316">
        <v>1363.4</v>
      </c>
      <c r="H10" s="478">
        <v>2918.9597999999992</v>
      </c>
      <c r="I10" s="479">
        <v>2427.7891999999997</v>
      </c>
      <c r="K10" s="208"/>
      <c r="L10" s="208"/>
    </row>
    <row r="11" spans="1:12" x14ac:dyDescent="0.2">
      <c r="A11" s="267" t="s">
        <v>141</v>
      </c>
      <c r="B11" s="268">
        <f t="shared" si="0"/>
        <v>4932.6650000000009</v>
      </c>
      <c r="C11" s="268">
        <f t="shared" si="1"/>
        <v>3893.0691999999999</v>
      </c>
      <c r="D11" s="410" t="s">
        <v>155</v>
      </c>
      <c r="E11" s="410" t="s">
        <v>155</v>
      </c>
      <c r="F11" s="316">
        <v>2923</v>
      </c>
      <c r="G11" s="316">
        <v>2101.3000000000002</v>
      </c>
      <c r="H11" s="478">
        <v>2009.6650000000006</v>
      </c>
      <c r="I11" s="479">
        <v>1791.7691999999997</v>
      </c>
      <c r="K11" s="208"/>
      <c r="L11" s="208"/>
    </row>
    <row r="12" spans="1:12" x14ac:dyDescent="0.2">
      <c r="A12" s="271" t="s">
        <v>142</v>
      </c>
      <c r="B12" s="268">
        <f t="shared" si="0"/>
        <v>7295.2635999999984</v>
      </c>
      <c r="C12" s="268">
        <f t="shared" si="1"/>
        <v>5000.515800000001</v>
      </c>
      <c r="D12" s="410" t="s">
        <v>155</v>
      </c>
      <c r="E12" s="410" t="s">
        <v>155</v>
      </c>
      <c r="F12" s="316">
        <v>1449.7</v>
      </c>
      <c r="G12" s="316">
        <v>937.4</v>
      </c>
      <c r="H12" s="478">
        <v>5845.5635999999986</v>
      </c>
      <c r="I12" s="479">
        <v>4063.1158000000009</v>
      </c>
      <c r="K12" s="208"/>
      <c r="L12" s="208"/>
    </row>
    <row r="13" spans="1:12" x14ac:dyDescent="0.2">
      <c r="A13" s="271" t="s">
        <v>143</v>
      </c>
      <c r="B13" s="268">
        <f t="shared" si="0"/>
        <v>1808.7092000000002</v>
      </c>
      <c r="C13" s="268">
        <f t="shared" si="1"/>
        <v>1030.5092999999999</v>
      </c>
      <c r="D13" s="410" t="s">
        <v>155</v>
      </c>
      <c r="E13" s="410" t="s">
        <v>155</v>
      </c>
      <c r="F13" s="316">
        <v>1542.9</v>
      </c>
      <c r="G13" s="316">
        <v>850</v>
      </c>
      <c r="H13" s="478">
        <v>265.80920000000003</v>
      </c>
      <c r="I13" s="479">
        <v>180.5093</v>
      </c>
      <c r="K13" s="208"/>
      <c r="L13" s="208"/>
    </row>
    <row r="14" spans="1:12" x14ac:dyDescent="0.2">
      <c r="A14" s="267" t="s">
        <v>144</v>
      </c>
      <c r="B14" s="268">
        <f t="shared" si="0"/>
        <v>22177.7</v>
      </c>
      <c r="C14" s="317">
        <f>SUM(E14,G14,I14)</f>
        <v>15321.9</v>
      </c>
      <c r="D14" s="477">
        <v>22177.7</v>
      </c>
      <c r="E14" s="477">
        <v>15321.9</v>
      </c>
      <c r="F14" s="492" t="s">
        <v>155</v>
      </c>
      <c r="G14" s="493" t="s">
        <v>155</v>
      </c>
      <c r="H14" s="399" t="s">
        <v>155</v>
      </c>
      <c r="I14" s="400" t="s">
        <v>155</v>
      </c>
    </row>
    <row r="15" spans="1:12" x14ac:dyDescent="0.2">
      <c r="A15" s="53" t="s">
        <v>0</v>
      </c>
      <c r="B15" s="273">
        <f>SUM(D15,F15,H15)</f>
        <v>48721.756099999999</v>
      </c>
      <c r="C15" s="273">
        <f>SUM(E15,G15,I15)</f>
        <v>35896.819499999998</v>
      </c>
      <c r="D15" s="401">
        <f>SUM(D14)</f>
        <v>22177.7</v>
      </c>
      <c r="E15" s="401">
        <f t="shared" ref="E15" si="2">SUM(E8:E14)</f>
        <v>15321.9</v>
      </c>
      <c r="F15" s="401">
        <f>SUM(F8:F14)</f>
        <v>9586.7000000000007</v>
      </c>
      <c r="G15" s="401">
        <f>SUM(G8:G14)</f>
        <v>6738.7999999999993</v>
      </c>
      <c r="H15" s="401">
        <f>SUM(H8:H14)</f>
        <v>16957.356099999997</v>
      </c>
      <c r="I15" s="402">
        <f>SUM(I8:I14)</f>
        <v>13836.119500000001</v>
      </c>
    </row>
    <row r="16" spans="1:12" x14ac:dyDescent="0.2">
      <c r="A16" s="69"/>
      <c r="B16" s="441"/>
      <c r="C16" s="441"/>
      <c r="D16" s="442"/>
      <c r="E16" s="442"/>
      <c r="F16" s="442"/>
      <c r="G16" s="442"/>
      <c r="H16" s="442"/>
      <c r="I16" s="442"/>
      <c r="J16" s="350"/>
      <c r="K16" s="350"/>
    </row>
    <row r="17" spans="1:9" x14ac:dyDescent="0.2">
      <c r="A17" s="264" t="s">
        <v>210</v>
      </c>
      <c r="B17" s="274"/>
      <c r="C17" s="274"/>
      <c r="D17" s="274"/>
      <c r="E17" s="274"/>
      <c r="F17" s="274"/>
      <c r="G17" s="274"/>
      <c r="H17" s="171"/>
      <c r="I17" s="171"/>
    </row>
    <row r="18" spans="1:9" x14ac:dyDescent="0.2">
      <c r="A18" s="531" t="s">
        <v>219</v>
      </c>
      <c r="B18" s="532"/>
      <c r="C18" s="532"/>
      <c r="D18" s="532"/>
      <c r="E18" s="532"/>
      <c r="F18" s="532"/>
      <c r="G18" s="532"/>
      <c r="H18" s="532"/>
      <c r="I18" s="532"/>
    </row>
    <row r="19" spans="1:9" x14ac:dyDescent="0.2">
      <c r="A19" s="16" t="s">
        <v>247</v>
      </c>
    </row>
    <row r="21" spans="1:9" x14ac:dyDescent="0.2">
      <c r="A21" s="320" t="s">
        <v>197</v>
      </c>
      <c r="H21" s="286"/>
    </row>
    <row r="24" spans="1:9" x14ac:dyDescent="0.2">
      <c r="B24" s="337"/>
      <c r="C24" s="498"/>
      <c r="D24" s="498"/>
      <c r="E24" s="498"/>
      <c r="F24" s="498"/>
      <c r="G24" s="498"/>
      <c r="H24" s="498"/>
      <c r="I24" s="498"/>
    </row>
    <row r="25" spans="1:9" x14ac:dyDescent="0.2">
      <c r="D25"/>
    </row>
  </sheetData>
  <mergeCells count="5">
    <mergeCell ref="B5:C5"/>
    <mergeCell ref="D5:E5"/>
    <mergeCell ref="F5:G5"/>
    <mergeCell ref="H5:I5"/>
    <mergeCell ref="A18:I18"/>
  </mergeCells>
  <hyperlinks>
    <hyperlink ref="A21" location="Innhold!A1" display="Innhold" xr:uid="{00000000-0004-0000-0D00-000000000000}"/>
  </hyperlinks>
  <pageMargins left="0.78740157499999996" right="0.78740157499999996" top="0.984251969" bottom="0.984251969" header="0.5" footer="0.5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00000"/>
    <pageSetUpPr fitToPage="1"/>
  </sheetPr>
  <dimension ref="A1:S31"/>
  <sheetViews>
    <sheetView showGridLines="0" zoomScaleNormal="100" workbookViewId="0">
      <selection activeCell="A17" sqref="A17"/>
    </sheetView>
  </sheetViews>
  <sheetFormatPr baseColWidth="10" defaultColWidth="9.140625" defaultRowHeight="11.25" x14ac:dyDescent="0.2"/>
  <cols>
    <col min="1" max="1" width="40.42578125" style="264" customWidth="1"/>
    <col min="2" max="2" width="10.5703125" style="264" customWidth="1"/>
    <col min="3" max="3" width="14.5703125" style="264" customWidth="1"/>
    <col min="4" max="4" width="10.5703125" style="264" customWidth="1"/>
    <col min="5" max="5" width="14.5703125" style="264" customWidth="1"/>
    <col min="6" max="6" width="10.5703125" style="264" customWidth="1"/>
    <col min="7" max="7" width="14.85546875" style="264" customWidth="1"/>
    <col min="8" max="8" width="17.42578125" style="264" customWidth="1"/>
    <col min="9" max="9" width="15.7109375" style="264" customWidth="1"/>
    <col min="10" max="16384" width="9.140625" style="264"/>
  </cols>
  <sheetData>
    <row r="1" spans="1:19" ht="12" x14ac:dyDescent="0.2">
      <c r="A1" s="352" t="s">
        <v>245</v>
      </c>
    </row>
    <row r="2" spans="1:19" s="266" customFormat="1" ht="18" x14ac:dyDescent="0.25">
      <c r="A2" s="74" t="s">
        <v>153</v>
      </c>
      <c r="B2" s="265"/>
      <c r="C2" s="265"/>
      <c r="D2" s="265"/>
      <c r="E2" s="265"/>
      <c r="F2" s="265"/>
      <c r="G2" s="265"/>
      <c r="H2" s="265"/>
      <c r="I2" s="265"/>
    </row>
    <row r="3" spans="1:19" s="266" customFormat="1" ht="15.75" x14ac:dyDescent="0.25">
      <c r="A3" s="9" t="s">
        <v>244</v>
      </c>
      <c r="B3" s="265"/>
      <c r="C3" s="265"/>
      <c r="D3" s="265"/>
      <c r="E3" s="265"/>
      <c r="F3" s="265"/>
      <c r="G3" s="265"/>
      <c r="H3" s="265"/>
      <c r="I3" s="265"/>
    </row>
    <row r="4" spans="1:19" ht="12.75" x14ac:dyDescent="0.2">
      <c r="A4" s="275"/>
      <c r="B4" s="275"/>
      <c r="C4" s="275"/>
      <c r="D4" s="275"/>
      <c r="E4" s="275"/>
      <c r="F4" s="275"/>
      <c r="G4" s="275"/>
      <c r="H4" s="275"/>
      <c r="I4" s="275"/>
    </row>
    <row r="5" spans="1:19" ht="14.25" customHeight="1" x14ac:dyDescent="0.2">
      <c r="A5" s="57"/>
      <c r="B5" s="529" t="s">
        <v>0</v>
      </c>
      <c r="C5" s="530"/>
      <c r="D5" s="529" t="s">
        <v>168</v>
      </c>
      <c r="E5" s="530"/>
      <c r="F5" s="529" t="s">
        <v>3</v>
      </c>
      <c r="G5" s="530"/>
      <c r="H5" s="525" t="s">
        <v>2</v>
      </c>
      <c r="I5" s="526"/>
      <c r="J5"/>
    </row>
    <row r="6" spans="1:19" ht="14.25" x14ac:dyDescent="0.2">
      <c r="A6" s="58"/>
      <c r="B6" s="49" t="s">
        <v>0</v>
      </c>
      <c r="C6" s="39" t="s">
        <v>67</v>
      </c>
      <c r="D6" s="49" t="s">
        <v>0</v>
      </c>
      <c r="E6" s="39" t="s">
        <v>67</v>
      </c>
      <c r="F6" s="49" t="s">
        <v>0</v>
      </c>
      <c r="G6" s="39" t="s">
        <v>67</v>
      </c>
      <c r="H6" s="49" t="s">
        <v>0</v>
      </c>
      <c r="I6" s="84" t="s">
        <v>67</v>
      </c>
      <c r="J6"/>
      <c r="O6" s="533"/>
      <c r="P6" s="533"/>
    </row>
    <row r="7" spans="1:19" ht="30.75" x14ac:dyDescent="0.2">
      <c r="A7" s="99" t="s">
        <v>137</v>
      </c>
      <c r="B7" s="47"/>
      <c r="C7" s="40" t="s">
        <v>110</v>
      </c>
      <c r="D7" s="47"/>
      <c r="E7" s="40" t="s">
        <v>220</v>
      </c>
      <c r="F7" s="47"/>
      <c r="G7" s="40" t="s">
        <v>110</v>
      </c>
      <c r="H7" s="47"/>
      <c r="I7" s="85" t="s">
        <v>110</v>
      </c>
      <c r="J7"/>
    </row>
    <row r="8" spans="1:19" ht="12.75" x14ac:dyDescent="0.2">
      <c r="A8" s="267" t="s">
        <v>138</v>
      </c>
      <c r="B8" s="268">
        <f>ROUND('A.2.5'!B7/'A.2.13'!B8*1000,-1)</f>
        <v>1320</v>
      </c>
      <c r="C8" s="268">
        <f>ROUND('A.2.5'!B7/'A.2.13'!C8*1000,-1)</f>
        <v>1540</v>
      </c>
      <c r="D8" s="269" t="s">
        <v>155</v>
      </c>
      <c r="E8" s="269" t="s">
        <v>155</v>
      </c>
      <c r="F8" s="316">
        <f>ROUND('A.2.5'!D7/'A.2.13'!F8*1000,-1)</f>
        <v>1450</v>
      </c>
      <c r="G8" s="270">
        <f>ROUND('A.2.5'!D7/'A.2.13'!G8*1000,-1)</f>
        <v>1660</v>
      </c>
      <c r="H8" s="308">
        <f>ROUND('A.2.5'!E7/'A.2.13'!H8*1000,-1)</f>
        <v>1290</v>
      </c>
      <c r="I8" s="277">
        <f>ROUND('A.2.5'!E7/'A.2.13'!I8*1000,-1)</f>
        <v>1520</v>
      </c>
      <c r="J8"/>
      <c r="R8" s="284"/>
      <c r="S8" s="284"/>
    </row>
    <row r="9" spans="1:19" ht="12.75" x14ac:dyDescent="0.2">
      <c r="A9" s="267" t="s">
        <v>139</v>
      </c>
      <c r="B9" s="268">
        <f>ROUND('A.2.5'!B8/'A.2.13'!B9*1000,-1)</f>
        <v>1400</v>
      </c>
      <c r="C9" s="268">
        <f>ROUND('A.2.5'!B8/'A.2.13'!C9*1000,-1)</f>
        <v>1560</v>
      </c>
      <c r="D9" s="269" t="s">
        <v>155</v>
      </c>
      <c r="E9" s="269" t="s">
        <v>155</v>
      </c>
      <c r="F9" s="270">
        <f>ROUND('A.2.5'!D8/'A.2.13'!F9*1000,-1)</f>
        <v>1390</v>
      </c>
      <c r="G9" s="270">
        <f>ROUND('A.2.5'!D8/'A.2.13'!G9*1000,-1)</f>
        <v>1720</v>
      </c>
      <c r="H9" s="268">
        <f>ROUND('A.2.5'!E8/'A.2.13'!H9*1000,-1)</f>
        <v>1410</v>
      </c>
      <c r="I9" s="272">
        <f>ROUND('A.2.5'!E8/'A.2.13'!I9*1000,-1)</f>
        <v>1520</v>
      </c>
      <c r="J9"/>
      <c r="R9" s="284"/>
      <c r="S9" s="284"/>
    </row>
    <row r="10" spans="1:19" ht="12.75" x14ac:dyDescent="0.2">
      <c r="A10" s="271" t="s">
        <v>140</v>
      </c>
      <c r="B10" s="268">
        <f>ROUND('A.2.5'!B9/'A.2.13'!B10*1000,-1)</f>
        <v>1490</v>
      </c>
      <c r="C10" s="268">
        <f>ROUND('A.2.5'!B9/'A.2.13'!C10*1000,-1)</f>
        <v>1880</v>
      </c>
      <c r="D10" s="269" t="s">
        <v>155</v>
      </c>
      <c r="E10" s="269" t="s">
        <v>155</v>
      </c>
      <c r="F10" s="270">
        <f>ROUND('A.2.5'!D9/'A.2.13'!F10*1000,-1)</f>
        <v>1500</v>
      </c>
      <c r="G10" s="270">
        <f>ROUND('A.2.5'!D9/'A.2.13'!G10*1000,-1)</f>
        <v>2050</v>
      </c>
      <c r="H10" s="268">
        <f>ROUND('A.2.5'!E9/'A.2.13'!H10*1000,-1)</f>
        <v>1480</v>
      </c>
      <c r="I10" s="272">
        <f>ROUND('A.2.5'!E9/'A.2.13'!I10*1000,-1)</f>
        <v>1780</v>
      </c>
      <c r="J10"/>
      <c r="R10" s="284"/>
      <c r="S10" s="284"/>
    </row>
    <row r="11" spans="1:19" ht="12.75" x14ac:dyDescent="0.2">
      <c r="A11" s="267" t="s">
        <v>141</v>
      </c>
      <c r="B11" s="268">
        <f>ROUND('A.2.5'!B10/'A.2.13'!B11*1000,-1)</f>
        <v>1580</v>
      </c>
      <c r="C11" s="268">
        <f>ROUND('A.2.5'!B10/'A.2.13'!C11*1000,-1)</f>
        <v>2000</v>
      </c>
      <c r="D11" s="269" t="s">
        <v>155</v>
      </c>
      <c r="E11" s="269" t="s">
        <v>155</v>
      </c>
      <c r="F11" s="270">
        <f>ROUND('A.2.5'!D10/'A.2.13'!F11*1000,-1)</f>
        <v>1690</v>
      </c>
      <c r="G11" s="270">
        <f>ROUND('A.2.5'!D10/'A.2.13'!G11*1000,-1)</f>
        <v>2350</v>
      </c>
      <c r="H11" s="268">
        <f>ROUND('A.2.5'!E10/'A.2.13'!H11*1000,-1)</f>
        <v>1410</v>
      </c>
      <c r="I11" s="272">
        <f>ROUND('A.2.5'!E10/'A.2.13'!I11*1000,-1)</f>
        <v>1580</v>
      </c>
      <c r="J11"/>
      <c r="R11" s="284"/>
      <c r="S11" s="284"/>
    </row>
    <row r="12" spans="1:19" ht="12.75" x14ac:dyDescent="0.2">
      <c r="A12" s="271" t="s">
        <v>142</v>
      </c>
      <c r="B12" s="268">
        <f>ROUND('A.2.5'!B11/'A.2.13'!B12*1000,-1)</f>
        <v>1350</v>
      </c>
      <c r="C12" s="268">
        <f>ROUND('A.2.5'!B11/'A.2.13'!C12*1000,-1)</f>
        <v>1970</v>
      </c>
      <c r="D12" s="269" t="s">
        <v>155</v>
      </c>
      <c r="E12" s="269" t="s">
        <v>155</v>
      </c>
      <c r="F12" s="270">
        <f>ROUND('A.2.5'!D11/'A.2.13'!F12*1000,-1)</f>
        <v>1310</v>
      </c>
      <c r="G12" s="270">
        <f>ROUND('A.2.5'!D11/'A.2.13'!G12*1000,-1)</f>
        <v>2030</v>
      </c>
      <c r="H12" s="268">
        <f>ROUND('A.2.5'!E11/'A.2.13'!H12*1000,-1)</f>
        <v>1360</v>
      </c>
      <c r="I12" s="272">
        <f>ROUND('A.2.5'!E11/'A.2.13'!I12*1000,-1)</f>
        <v>1950</v>
      </c>
      <c r="J12"/>
      <c r="R12" s="284"/>
      <c r="S12" s="284"/>
    </row>
    <row r="13" spans="1:19" ht="12.75" x14ac:dyDescent="0.2">
      <c r="A13" s="271" t="s">
        <v>143</v>
      </c>
      <c r="B13" s="268">
        <f>ROUND('A.2.5'!B12/'A.2.13'!B13*1000,-1)</f>
        <v>1550</v>
      </c>
      <c r="C13" s="268">
        <f>ROUND('A.2.5'!B12/'A.2.13'!C13*1000,-1)</f>
        <v>2720</v>
      </c>
      <c r="D13" s="269" t="s">
        <v>155</v>
      </c>
      <c r="E13" s="269" t="s">
        <v>155</v>
      </c>
      <c r="F13" s="270">
        <f>ROUND('A.2.5'!D12/'A.2.13'!F13*1000,-1)</f>
        <v>1550</v>
      </c>
      <c r="G13" s="270">
        <f>ROUND('A.2.5'!D12/'A.2.13'!G13*1000,-1)</f>
        <v>2810</v>
      </c>
      <c r="H13" s="268">
        <f>ROUND('A.2.5'!E12/'A.2.13'!H13*1000,-1)</f>
        <v>1540</v>
      </c>
      <c r="I13" s="272">
        <f>ROUND('A.2.5'!E12/'A.2.13'!I13*1000,-1)</f>
        <v>2270</v>
      </c>
      <c r="J13"/>
      <c r="R13" s="284"/>
      <c r="S13" s="284"/>
    </row>
    <row r="14" spans="1:19" ht="12.75" x14ac:dyDescent="0.2">
      <c r="A14" s="267" t="s">
        <v>144</v>
      </c>
      <c r="B14" s="268">
        <f>ROUND('A.2.5'!B13/'A.2.13'!B14*1000,-1)</f>
        <v>1500</v>
      </c>
      <c r="C14" s="268">
        <f>ROUND('A.2.5'!B13/'A.2.13'!C14*1000,-1)</f>
        <v>2160</v>
      </c>
      <c r="D14" s="268">
        <f>ROUND('A.2.5'!C13/'A.2.13'!D14*1000,-1)</f>
        <v>1500</v>
      </c>
      <c r="E14" s="316">
        <f>ROUND('A.2.5'!C13/'A.2.13'!E14*1000,-1)</f>
        <v>2160</v>
      </c>
      <c r="F14" s="319" t="s">
        <v>155</v>
      </c>
      <c r="G14" s="308" t="s">
        <v>155</v>
      </c>
      <c r="H14" s="308" t="s">
        <v>155</v>
      </c>
      <c r="I14" s="272" t="s">
        <v>155</v>
      </c>
      <c r="J14"/>
      <c r="R14" s="284"/>
      <c r="S14" s="284"/>
    </row>
    <row r="15" spans="1:19" ht="12.75" x14ac:dyDescent="0.2">
      <c r="A15" s="138" t="s">
        <v>0</v>
      </c>
      <c r="B15" s="287">
        <f>ROUND('A.2.5'!B14/'A.2.13'!B15*1000,-1)</f>
        <v>1460</v>
      </c>
      <c r="C15" s="287">
        <f>ROUND('A.2.5'!B14/'A.2.13'!C15*1000,-1)</f>
        <v>1990</v>
      </c>
      <c r="D15" s="318">
        <f>ROUND('A.2.5'!C14/'A.2.13'!D15*1000,-1)</f>
        <v>1500</v>
      </c>
      <c r="E15" s="318">
        <f>ROUND('A.2.5'!C14/'A.2.13'!E15*1000,-1)</f>
        <v>2160</v>
      </c>
      <c r="F15" s="273">
        <f>ROUND('A.2.5'!D14/'A.2.13'!F15*1000,-1)</f>
        <v>1520</v>
      </c>
      <c r="G15" s="273">
        <f>ROUND('A.2.5'!D14/'A.2.13'!G15*1000,-1)</f>
        <v>2160</v>
      </c>
      <c r="H15" s="287">
        <f>ROUND('A.2.5'!E14/'A.2.13'!H15*1000,-1)</f>
        <v>1390</v>
      </c>
      <c r="I15" s="288">
        <f>ROUND('A.2.5'!E14/'A.2.13'!I15*1000,-1)</f>
        <v>1710</v>
      </c>
      <c r="J15"/>
      <c r="R15" s="284"/>
      <c r="S15" s="284"/>
    </row>
    <row r="16" spans="1:19" ht="12.75" x14ac:dyDescent="0.2">
      <c r="A16" s="443"/>
      <c r="B16" s="444"/>
      <c r="C16" s="444"/>
      <c r="D16" s="445"/>
      <c r="E16" s="445"/>
      <c r="F16" s="441"/>
      <c r="G16" s="441"/>
      <c r="H16" s="444"/>
      <c r="I16" s="444"/>
      <c r="J16" s="350"/>
      <c r="R16" s="284"/>
      <c r="S16" s="284"/>
    </row>
    <row r="17" spans="1:10" ht="12.75" x14ac:dyDescent="0.2">
      <c r="A17" s="264" t="s">
        <v>210</v>
      </c>
      <c r="J17"/>
    </row>
    <row r="18" spans="1:10" x14ac:dyDescent="0.2">
      <c r="A18" s="531" t="s">
        <v>221</v>
      </c>
      <c r="B18" s="532"/>
      <c r="C18" s="532"/>
      <c r="D18" s="532"/>
      <c r="E18" s="532"/>
      <c r="F18" s="532"/>
      <c r="G18" s="532"/>
      <c r="H18" s="532"/>
      <c r="I18" s="532"/>
    </row>
    <row r="19" spans="1:10" x14ac:dyDescent="0.2">
      <c r="A19" s="16" t="s">
        <v>247</v>
      </c>
      <c r="D19" s="276"/>
    </row>
    <row r="21" spans="1:10" ht="12.75" x14ac:dyDescent="0.2">
      <c r="A21" s="320" t="s">
        <v>197</v>
      </c>
      <c r="B21" s="284"/>
      <c r="F21" s="284"/>
      <c r="H21" s="284"/>
    </row>
    <row r="22" spans="1:10" ht="12.75" x14ac:dyDescent="0.2">
      <c r="A22"/>
      <c r="B22" s="284"/>
      <c r="C22" s="160"/>
      <c r="D22"/>
      <c r="E22"/>
      <c r="F22" s="284"/>
      <c r="H22" s="284"/>
    </row>
    <row r="23" spans="1:10" x14ac:dyDescent="0.2">
      <c r="B23" s="284"/>
      <c r="F23" s="284"/>
      <c r="H23" s="284"/>
    </row>
    <row r="24" spans="1:10" x14ac:dyDescent="0.2">
      <c r="B24" s="284"/>
      <c r="F24" s="284"/>
      <c r="H24" s="284"/>
    </row>
    <row r="25" spans="1:10" x14ac:dyDescent="0.2">
      <c r="B25" s="284"/>
      <c r="F25" s="284"/>
      <c r="H25" s="284"/>
    </row>
    <row r="26" spans="1:10" x14ac:dyDescent="0.2">
      <c r="B26" s="284"/>
      <c r="D26" s="284"/>
      <c r="E26" s="284"/>
      <c r="F26" s="284"/>
      <c r="H26" s="284"/>
    </row>
    <row r="28" spans="1:10" x14ac:dyDescent="0.2">
      <c r="B28" s="284"/>
      <c r="F28" s="284"/>
      <c r="H28" s="284"/>
    </row>
    <row r="30" spans="1:10" x14ac:dyDescent="0.2">
      <c r="B30" s="337"/>
    </row>
    <row r="31" spans="1:10" ht="12.75" x14ac:dyDescent="0.2">
      <c r="B31"/>
    </row>
  </sheetData>
  <mergeCells count="6">
    <mergeCell ref="A18:I18"/>
    <mergeCell ref="O6:P6"/>
    <mergeCell ref="B5:C5"/>
    <mergeCell ref="D5:E5"/>
    <mergeCell ref="F5:G5"/>
    <mergeCell ref="H5:I5"/>
  </mergeCells>
  <hyperlinks>
    <hyperlink ref="A21" location="Innhold!A1" display="Innhold" xr:uid="{00000000-0004-0000-0E00-000000000000}"/>
  </hyperlinks>
  <pageMargins left="0.78740157499999996" right="0.78740157499999996" top="0.984251969" bottom="0.984251969" header="0.5" footer="0.5"/>
  <pageSetup paperSize="9" scale="8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L32"/>
  <sheetViews>
    <sheetView zoomScaleNormal="100" workbookViewId="0">
      <selection activeCell="B14" sqref="B14"/>
    </sheetView>
  </sheetViews>
  <sheetFormatPr baseColWidth="10" defaultColWidth="9.140625" defaultRowHeight="11.25" x14ac:dyDescent="0.2"/>
  <cols>
    <col min="1" max="1" width="50.7109375" style="26" customWidth="1"/>
    <col min="2" max="2" width="10" style="26" customWidth="1"/>
    <col min="3" max="3" width="15.5703125" style="26" customWidth="1"/>
    <col min="4" max="4" width="15" style="26" customWidth="1"/>
    <col min="5" max="6" width="18.42578125" style="26" customWidth="1"/>
    <col min="7" max="7" width="15.28515625" style="26" bestFit="1" customWidth="1"/>
    <col min="8" max="8" width="10" style="26" customWidth="1"/>
    <col min="9" max="9" width="15.28515625" style="26" bestFit="1" customWidth="1"/>
    <col min="10" max="16384" width="9.140625" style="26"/>
  </cols>
  <sheetData>
    <row r="1" spans="1:12" ht="12" x14ac:dyDescent="0.2">
      <c r="A1" s="352" t="s">
        <v>245</v>
      </c>
    </row>
    <row r="2" spans="1:12" s="27" customFormat="1" ht="18" x14ac:dyDescent="0.25">
      <c r="A2" s="74" t="s">
        <v>41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s="27" customFormat="1" ht="15.75" x14ac:dyDescent="0.25">
      <c r="A3" s="9" t="s">
        <v>175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2" s="27" customFormat="1" ht="15.75" x14ac:dyDescent="0.25">
      <c r="A4" s="9" t="s">
        <v>246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2" ht="12.75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2" ht="14.25" x14ac:dyDescent="0.2">
      <c r="A6" s="157"/>
      <c r="B6" s="534" t="s">
        <v>150</v>
      </c>
      <c r="C6" s="534"/>
      <c r="D6" s="534"/>
      <c r="E6" s="535" t="s">
        <v>151</v>
      </c>
      <c r="F6" s="537" t="s">
        <v>167</v>
      </c>
      <c r="G6" s="30"/>
      <c r="H6" s="30"/>
      <c r="I6" s="30"/>
      <c r="J6" s="30"/>
      <c r="K6" s="30"/>
    </row>
    <row r="7" spans="1:12" ht="42.75" customHeight="1" x14ac:dyDescent="0.2">
      <c r="A7" s="99" t="s">
        <v>4</v>
      </c>
      <c r="B7" s="116" t="s">
        <v>0</v>
      </c>
      <c r="C7" s="40" t="s">
        <v>110</v>
      </c>
      <c r="D7" s="83" t="s">
        <v>178</v>
      </c>
      <c r="E7" s="536"/>
      <c r="F7" s="538"/>
      <c r="G7" s="156"/>
      <c r="H7" s="156"/>
      <c r="I7" s="156"/>
      <c r="J7" s="30"/>
      <c r="K7" s="30"/>
    </row>
    <row r="8" spans="1:12" ht="14.25" x14ac:dyDescent="0.2">
      <c r="A8" s="158" t="s">
        <v>222</v>
      </c>
      <c r="B8" s="166">
        <f>'A.2.12'!D16</f>
        <v>22177.7</v>
      </c>
      <c r="C8" s="305">
        <f>'A.2.12'!E16</f>
        <v>15321.9</v>
      </c>
      <c r="D8" s="305">
        <f>B8-C8</f>
        <v>6855.8000000000011</v>
      </c>
      <c r="E8" s="408">
        <f>'A.2.1'!$D$7*1000/'A.2.15'!B8</f>
        <v>1495.3850038552237</v>
      </c>
      <c r="F8" s="409">
        <f>'A.2.1'!$D$7*1000/'A.2.15'!C8</f>
        <v>2164.4965702687</v>
      </c>
      <c r="G8" s="257"/>
      <c r="H8" s="156"/>
      <c r="I8" s="156"/>
      <c r="J8" s="11"/>
      <c r="K8" s="62"/>
      <c r="L8" s="62"/>
    </row>
    <row r="9" spans="1:12" ht="12.75" x14ac:dyDescent="0.2">
      <c r="A9" s="51" t="s">
        <v>3</v>
      </c>
      <c r="B9" s="305">
        <f>'A.2.12'!F16</f>
        <v>9586.7999999999993</v>
      </c>
      <c r="C9" s="305">
        <f>'A.2.12'!G16</f>
        <v>6738.9</v>
      </c>
      <c r="D9" s="305">
        <f>B9-C9</f>
        <v>2847.8999999999996</v>
      </c>
      <c r="E9" s="404">
        <f>+'A.2.1'!$E$7*1000/'A.2.15'!B9</f>
        <v>1519.2139191388162</v>
      </c>
      <c r="F9" s="405">
        <f>+'A.2.1'!$E$7*1000/'A.2.15'!C9</f>
        <v>2161.2429328228645</v>
      </c>
      <c r="G9" s="156"/>
      <c r="H9" s="156"/>
      <c r="I9" s="156"/>
      <c r="J9" s="11"/>
      <c r="K9" s="62"/>
      <c r="L9" s="62"/>
    </row>
    <row r="10" spans="1:12" ht="12.75" x14ac:dyDescent="0.2">
      <c r="A10" s="289" t="s">
        <v>152</v>
      </c>
      <c r="B10" s="305">
        <f>SUM(C10:D10)</f>
        <v>2975</v>
      </c>
      <c r="C10" s="494">
        <v>2217</v>
      </c>
      <c r="D10" s="494">
        <v>758</v>
      </c>
      <c r="E10" s="404">
        <f>5182.6*1000/B10</f>
        <v>1742.0504201680671</v>
      </c>
      <c r="F10" s="405">
        <f>5182.6*1000/C10</f>
        <v>2337.66350924673</v>
      </c>
      <c r="G10" s="182"/>
      <c r="H10" s="156"/>
      <c r="I10" s="156"/>
      <c r="J10" s="11"/>
      <c r="K10" s="62"/>
      <c r="L10" s="62"/>
    </row>
    <row r="11" spans="1:12" ht="12.75" x14ac:dyDescent="0.2">
      <c r="A11" s="292" t="s">
        <v>176</v>
      </c>
      <c r="B11" s="305">
        <f>SUM(C11:D11)</f>
        <v>6612</v>
      </c>
      <c r="C11" s="494">
        <v>4522</v>
      </c>
      <c r="D11" s="494">
        <v>2090</v>
      </c>
      <c r="E11" s="404">
        <f>9381.8*1000/B11</f>
        <v>1418.9050211736237</v>
      </c>
      <c r="F11" s="405">
        <f>9381.8*1000/C11</f>
        <v>2074.7014595311807</v>
      </c>
      <c r="G11" s="182"/>
      <c r="H11" s="156"/>
      <c r="I11" s="156"/>
      <c r="J11" s="11"/>
      <c r="K11" s="62"/>
      <c r="L11" s="62"/>
    </row>
    <row r="12" spans="1:12" ht="12.75" x14ac:dyDescent="0.2">
      <c r="A12" s="51" t="s">
        <v>149</v>
      </c>
      <c r="B12" s="305">
        <f>'A.2.12'!H16</f>
        <v>16957.356099999994</v>
      </c>
      <c r="C12" s="305">
        <f>'A.2.12'!I16</f>
        <v>13836.119499999999</v>
      </c>
      <c r="D12" s="305">
        <f>B12-C12</f>
        <v>3121.2365999999947</v>
      </c>
      <c r="E12" s="404">
        <f>+'A.2.1'!$F$7*1000/'A.2.15'!B12</f>
        <v>1394.4095919528404</v>
      </c>
      <c r="F12" s="405">
        <f>+'A.2.1'!$F$7*1000/'A.2.15'!C12</f>
        <v>1708.9690501733526</v>
      </c>
      <c r="G12" s="182"/>
      <c r="H12" s="156"/>
      <c r="I12" s="156"/>
      <c r="J12" s="11"/>
      <c r="K12" s="62"/>
      <c r="L12" s="62"/>
    </row>
    <row r="13" spans="1:12" ht="12.75" x14ac:dyDescent="0.2">
      <c r="A13" s="289" t="s">
        <v>181</v>
      </c>
      <c r="B13" s="305">
        <f>C13+D13</f>
        <v>2826</v>
      </c>
      <c r="C13" s="494">
        <v>1576</v>
      </c>
      <c r="D13" s="494">
        <v>1250</v>
      </c>
      <c r="E13" s="404">
        <f>3752*1000/B13</f>
        <v>1327.6716206652513</v>
      </c>
      <c r="F13" s="405">
        <f>3752*1000/C13</f>
        <v>2380.7106598984769</v>
      </c>
      <c r="G13" s="182"/>
      <c r="H13" s="156"/>
      <c r="I13" s="156"/>
      <c r="J13" s="11"/>
      <c r="K13" s="62"/>
      <c r="L13" s="62"/>
    </row>
    <row r="14" spans="1:12" s="27" customFormat="1" ht="12.75" x14ac:dyDescent="0.2">
      <c r="A14" s="53" t="s">
        <v>0</v>
      </c>
      <c r="B14" s="167">
        <f>SUM(B8:B9,B12)</f>
        <v>48721.85609999999</v>
      </c>
      <c r="C14" s="403">
        <f>SUM(C8:C9,C12)</f>
        <v>35896.919499999996</v>
      </c>
      <c r="D14" s="403">
        <f>SUM(D8:D9,D12)</f>
        <v>12824.936599999995</v>
      </c>
      <c r="E14" s="406">
        <f>'A.2.1'!$C$7*1000/'A.2.15'!B14</f>
        <v>1464.9298223266994</v>
      </c>
      <c r="F14" s="407">
        <f>'A.2.1'!C7*1000/'A.2.15'!$C$14</f>
        <v>1988.3071025077795</v>
      </c>
      <c r="G14" s="182"/>
      <c r="H14" s="156"/>
      <c r="I14" s="156"/>
      <c r="J14" s="11"/>
      <c r="K14" s="62"/>
      <c r="L14" s="62"/>
    </row>
    <row r="15" spans="1:12" s="27" customFormat="1" ht="12.75" x14ac:dyDescent="0.2">
      <c r="A15" s="24"/>
      <c r="B15" s="36"/>
      <c r="C15" s="36"/>
      <c r="D15" s="36"/>
      <c r="E15" s="36"/>
      <c r="F15" s="36"/>
      <c r="G15" s="36"/>
      <c r="H15" s="36"/>
      <c r="I15" s="36"/>
      <c r="J15" s="24"/>
      <c r="K15" s="24"/>
    </row>
    <row r="16" spans="1:12" x14ac:dyDescent="0.2">
      <c r="A16" s="48" t="s">
        <v>113</v>
      </c>
    </row>
    <row r="17" spans="1:10" s="264" customFormat="1" x14ac:dyDescent="0.2">
      <c r="A17" s="264" t="s">
        <v>223</v>
      </c>
    </row>
    <row r="18" spans="1:10" ht="12.75" x14ac:dyDescent="0.2">
      <c r="A18" s="16" t="s">
        <v>247</v>
      </c>
      <c r="J18" s="65"/>
    </row>
    <row r="19" spans="1:10" ht="12.75" x14ac:dyDescent="0.2">
      <c r="A19" s="67"/>
      <c r="B19" s="64"/>
      <c r="C19" s="64"/>
      <c r="D19" s="64"/>
      <c r="E19" s="66"/>
      <c r="G19" s="66"/>
      <c r="H19" s="66"/>
      <c r="I19" s="66"/>
      <c r="J19" s="65"/>
    </row>
    <row r="20" spans="1:10" ht="12.75" x14ac:dyDescent="0.2">
      <c r="A20" s="320" t="s">
        <v>197</v>
      </c>
      <c r="D20" s="66"/>
      <c r="E20" s="66"/>
      <c r="G20" s="66"/>
      <c r="H20" s="66"/>
      <c r="I20" s="66"/>
      <c r="J20" s="62"/>
    </row>
    <row r="21" spans="1:10" ht="12.75" x14ac:dyDescent="0.2">
      <c r="D21" s="66"/>
      <c r="E21" s="66"/>
      <c r="G21" s="66"/>
      <c r="H21" s="66"/>
      <c r="I21" s="66"/>
      <c r="J21" s="62"/>
    </row>
    <row r="22" spans="1:10" ht="12.75" x14ac:dyDescent="0.2">
      <c r="A22" s="30"/>
      <c r="B22" s="30"/>
      <c r="C22" s="30"/>
      <c r="D22" s="66"/>
      <c r="E22" s="64"/>
      <c r="G22" s="66"/>
      <c r="H22" s="66"/>
      <c r="I22" s="66"/>
      <c r="J22" s="62"/>
    </row>
    <row r="23" spans="1:10" ht="12.75" x14ac:dyDescent="0.2">
      <c r="A23" s="30"/>
      <c r="B23" s="30"/>
      <c r="C23" s="64"/>
      <c r="D23" s="64"/>
      <c r="G23" s="66"/>
      <c r="H23" s="66"/>
      <c r="I23" s="66"/>
      <c r="J23" s="62"/>
    </row>
    <row r="24" spans="1:10" ht="12.75" x14ac:dyDescent="0.2">
      <c r="A24" s="30"/>
      <c r="B24" s="30"/>
      <c r="F24" s="66"/>
      <c r="G24" s="66"/>
      <c r="H24" s="66"/>
      <c r="I24" s="66"/>
      <c r="J24" s="62"/>
    </row>
    <row r="25" spans="1:10" ht="12.75" x14ac:dyDescent="0.2">
      <c r="A25"/>
      <c r="B25" s="539"/>
      <c r="C25" s="539"/>
      <c r="D25" s="539"/>
      <c r="E25" s="539"/>
      <c r="F25" s="539"/>
      <c r="G25" s="296"/>
      <c r="H25" s="66"/>
      <c r="I25" s="66"/>
      <c r="J25" s="62"/>
    </row>
    <row r="26" spans="1:10" ht="12.75" x14ac:dyDescent="0.2">
      <c r="A26" s="296"/>
      <c r="B26" s="296"/>
      <c r="C26" s="296"/>
      <c r="D26" s="296"/>
      <c r="E26" s="539"/>
      <c r="F26" s="539"/>
      <c r="G26" s="296"/>
      <c r="H26" s="64"/>
      <c r="I26" s="64"/>
      <c r="J26" s="62"/>
    </row>
    <row r="27" spans="1:10" ht="12.75" x14ac:dyDescent="0.2">
      <c r="A27" s="30"/>
      <c r="B27" s="30"/>
      <c r="F27" s="66"/>
      <c r="J27" s="65"/>
    </row>
    <row r="28" spans="1:10" ht="12.75" x14ac:dyDescent="0.2">
      <c r="A28" s="30"/>
      <c r="B28" s="30"/>
      <c r="F28" s="64"/>
      <c r="J28" s="65"/>
    </row>
    <row r="29" spans="1:10" ht="12.75" x14ac:dyDescent="0.2">
      <c r="A29" s="30"/>
      <c r="B29" s="30"/>
      <c r="J29" s="65"/>
    </row>
    <row r="30" spans="1:10" ht="12.75" x14ac:dyDescent="0.2">
      <c r="A30" s="30"/>
      <c r="B30" s="499"/>
      <c r="C30" s="20"/>
      <c r="D30" s="20"/>
      <c r="E30" s="20"/>
      <c r="F30" s="20"/>
      <c r="J30" s="64"/>
    </row>
    <row r="31" spans="1:10" ht="12.75" x14ac:dyDescent="0.2">
      <c r="A31" s="30"/>
      <c r="B31" s="30"/>
    </row>
    <row r="32" spans="1:10" ht="12.75" x14ac:dyDescent="0.2">
      <c r="A32" s="30"/>
      <c r="B32" s="30"/>
    </row>
  </sheetData>
  <mergeCells count="6">
    <mergeCell ref="B6:D6"/>
    <mergeCell ref="E6:E7"/>
    <mergeCell ref="F6:F7"/>
    <mergeCell ref="B25:D25"/>
    <mergeCell ref="E25:E26"/>
    <mergeCell ref="F25:F26"/>
  </mergeCells>
  <phoneticPr fontId="0" type="noConversion"/>
  <hyperlinks>
    <hyperlink ref="A20" location="Innhold!A1" display="Innhold" xr:uid="{00000000-0004-0000-0F00-000000000000}"/>
  </hyperlinks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C18:G18 G12:G14 B14:C14 C15:G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AX52"/>
  <sheetViews>
    <sheetView showGridLines="0" zoomScaleNormal="100" workbookViewId="0">
      <selection activeCell="C16" sqref="C16"/>
    </sheetView>
  </sheetViews>
  <sheetFormatPr baseColWidth="10" defaultRowHeight="12.75" x14ac:dyDescent="0.2"/>
  <cols>
    <col min="1" max="1" width="1.7109375" style="8" customWidth="1"/>
    <col min="2" max="2" width="36.42578125" style="8" customWidth="1"/>
    <col min="3" max="3" width="11" style="8" customWidth="1"/>
    <col min="4" max="4" width="13.5703125" style="8" customWidth="1"/>
    <col min="5" max="5" width="18.140625" style="8" customWidth="1"/>
    <col min="6" max="6" width="18.7109375" style="8" customWidth="1"/>
    <col min="7" max="22" width="9.28515625" style="8" customWidth="1"/>
    <col min="23" max="16384" width="11.42578125" style="8"/>
  </cols>
  <sheetData>
    <row r="1" spans="1:50" x14ac:dyDescent="0.2">
      <c r="A1" s="352" t="s">
        <v>224</v>
      </c>
      <c r="B1" s="352"/>
    </row>
    <row r="2" spans="1:50" ht="18" x14ac:dyDescent="0.25">
      <c r="A2" s="74" t="s">
        <v>30</v>
      </c>
      <c r="B2" s="7"/>
    </row>
    <row r="3" spans="1:50" ht="15.75" x14ac:dyDescent="0.25">
      <c r="A3" s="351" t="s">
        <v>225</v>
      </c>
      <c r="B3" s="351"/>
      <c r="C3" s="351"/>
      <c r="D3" s="351"/>
      <c r="E3" s="351"/>
      <c r="F3" s="351"/>
      <c r="G3" s="10"/>
      <c r="I3" s="11"/>
    </row>
    <row r="5" spans="1:50" ht="16.5" x14ac:dyDescent="0.2">
      <c r="A5" s="87"/>
      <c r="B5" s="56"/>
      <c r="C5" s="38" t="s">
        <v>0</v>
      </c>
      <c r="D5" s="41" t="s">
        <v>168</v>
      </c>
      <c r="E5" s="38" t="s">
        <v>3</v>
      </c>
      <c r="F5" s="82" t="s">
        <v>65</v>
      </c>
      <c r="G5" s="11"/>
    </row>
    <row r="6" spans="1:50" ht="14.25" x14ac:dyDescent="0.2">
      <c r="A6" s="81" t="s">
        <v>31</v>
      </c>
      <c r="B6" s="55"/>
      <c r="C6" s="40"/>
      <c r="D6" s="42"/>
      <c r="E6" s="40"/>
      <c r="F6" s="83" t="s">
        <v>64</v>
      </c>
      <c r="G6" s="11"/>
    </row>
    <row r="7" spans="1:50" x14ac:dyDescent="0.2">
      <c r="A7" s="88" t="s">
        <v>32</v>
      </c>
      <c r="B7" s="54"/>
      <c r="C7" s="304">
        <f>SUM(D7:F7)</f>
        <v>71374.100000000006</v>
      </c>
      <c r="D7" s="411">
        <f>SUM(D9:D10)</f>
        <v>33164.199999999997</v>
      </c>
      <c r="E7" s="304">
        <f>SUM(E9:E10)</f>
        <v>14564.400000000001</v>
      </c>
      <c r="F7" s="304">
        <f>SUM(F9:F10)</f>
        <v>23645.5</v>
      </c>
      <c r="G7" s="86"/>
      <c r="H7" s="12"/>
    </row>
    <row r="8" spans="1:50" x14ac:dyDescent="0.2">
      <c r="A8" s="80"/>
      <c r="B8" s="52" t="s">
        <v>67</v>
      </c>
      <c r="C8" s="300"/>
      <c r="D8" s="412"/>
      <c r="E8" s="300"/>
      <c r="F8" s="298"/>
      <c r="G8" s="86"/>
    </row>
    <row r="9" spans="1:50" x14ac:dyDescent="0.2">
      <c r="A9" s="72"/>
      <c r="B9" s="52" t="s">
        <v>76</v>
      </c>
      <c r="C9" s="300">
        <f>SUM(D9:F9)</f>
        <v>46809.4</v>
      </c>
      <c r="D9" s="327">
        <v>22379.3</v>
      </c>
      <c r="E9" s="300">
        <v>9428.1</v>
      </c>
      <c r="F9" s="298">
        <v>15002</v>
      </c>
      <c r="G9" s="290"/>
      <c r="H9" s="12"/>
    </row>
    <row r="10" spans="1:50" x14ac:dyDescent="0.2">
      <c r="A10" s="72"/>
      <c r="B10" s="52" t="s">
        <v>77</v>
      </c>
      <c r="C10" s="300">
        <f>SUM(D10:F10)</f>
        <v>24564.7</v>
      </c>
      <c r="D10" s="327">
        <v>10784.9</v>
      </c>
      <c r="E10" s="300">
        <v>5136.3</v>
      </c>
      <c r="F10" s="298">
        <v>8643.5</v>
      </c>
      <c r="G10" s="86"/>
      <c r="H10" s="12"/>
      <c r="I10" s="11"/>
    </row>
    <row r="11" spans="1:50" ht="16.5" customHeight="1" x14ac:dyDescent="0.2">
      <c r="A11" s="72" t="s">
        <v>33</v>
      </c>
      <c r="B11" s="51"/>
      <c r="C11" s="298">
        <f>SUM(D11:F11)</f>
        <v>5456.4</v>
      </c>
      <c r="D11" s="413">
        <f>SUM(D13:D14)</f>
        <v>2243.9</v>
      </c>
      <c r="E11" s="298">
        <f>SUM(E13:E14)</f>
        <v>523.4</v>
      </c>
      <c r="F11" s="298">
        <f>SUM(F13:F14)</f>
        <v>2689.1</v>
      </c>
      <c r="G11" s="11"/>
      <c r="H11" s="12"/>
    </row>
    <row r="12" spans="1:50" x14ac:dyDescent="0.2">
      <c r="A12" s="80"/>
      <c r="B12" s="52" t="s">
        <v>67</v>
      </c>
      <c r="C12" s="300"/>
      <c r="D12" s="412"/>
      <c r="E12" s="300"/>
      <c r="F12" s="298"/>
      <c r="G12" s="86"/>
      <c r="H12" s="12"/>
    </row>
    <row r="13" spans="1:50" x14ac:dyDescent="0.2">
      <c r="A13" s="72"/>
      <c r="B13" s="111" t="s">
        <v>78</v>
      </c>
      <c r="C13" s="300">
        <f>SUM(D13:F13)</f>
        <v>2613.6</v>
      </c>
      <c r="D13" s="327">
        <v>1674.8</v>
      </c>
      <c r="E13" s="300">
        <v>351.7</v>
      </c>
      <c r="F13" s="298">
        <v>587.1</v>
      </c>
      <c r="G13" s="11"/>
      <c r="H13" s="12"/>
    </row>
    <row r="14" spans="1:50" x14ac:dyDescent="0.2">
      <c r="A14" s="72"/>
      <c r="B14" s="52" t="s">
        <v>79</v>
      </c>
      <c r="C14" s="300">
        <f>SUM(D14:F14)</f>
        <v>2842.8</v>
      </c>
      <c r="D14" s="327">
        <v>569.1</v>
      </c>
      <c r="E14" s="300">
        <v>171.7</v>
      </c>
      <c r="F14" s="298">
        <v>2102</v>
      </c>
      <c r="G14" s="86"/>
      <c r="H14" s="12"/>
    </row>
    <row r="15" spans="1:50" s="13" customFormat="1" x14ac:dyDescent="0.2">
      <c r="A15" s="69" t="s">
        <v>0</v>
      </c>
      <c r="B15" s="53"/>
      <c r="C15" s="301">
        <f>SUM(C7,C11)</f>
        <v>76830.5</v>
      </c>
      <c r="D15" s="301">
        <f>SUM(D7,D11)</f>
        <v>35408.1</v>
      </c>
      <c r="E15" s="301">
        <f>SUM(E7,E11)</f>
        <v>15087.800000000001</v>
      </c>
      <c r="F15" s="299">
        <f>SUM(F7,F11)</f>
        <v>26334.6</v>
      </c>
      <c r="G15" s="11"/>
      <c r="H15" s="12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</row>
    <row r="16" spans="1:50" s="13" customFormat="1" x14ac:dyDescent="0.2">
      <c r="A16" s="69"/>
      <c r="B16" s="69"/>
      <c r="C16" s="299"/>
      <c r="D16" s="440"/>
      <c r="E16" s="299"/>
      <c r="F16" s="299"/>
      <c r="G16" s="123"/>
      <c r="H16" s="1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</row>
    <row r="17" spans="1:50" s="13" customFormat="1" x14ac:dyDescent="0.2">
      <c r="A17" s="264" t="s">
        <v>210</v>
      </c>
      <c r="B17" s="69"/>
      <c r="C17" s="279"/>
      <c r="D17" s="279"/>
      <c r="E17" s="279"/>
      <c r="F17" s="279"/>
      <c r="G17" s="11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</row>
    <row r="18" spans="1:50" x14ac:dyDescent="0.2">
      <c r="A18" s="16" t="s">
        <v>247</v>
      </c>
      <c r="B18" s="2"/>
      <c r="C18" s="306"/>
      <c r="D18" s="306"/>
      <c r="E18" s="306"/>
      <c r="F18" s="306"/>
      <c r="G18" s="306"/>
    </row>
    <row r="19" spans="1:50" x14ac:dyDescent="0.2">
      <c r="B19" s="16"/>
      <c r="C19" s="17"/>
      <c r="D19" s="17"/>
      <c r="E19" s="11"/>
      <c r="F19" s="11"/>
      <c r="G19" s="11"/>
      <c r="H19" s="11"/>
    </row>
    <row r="20" spans="1:50" x14ac:dyDescent="0.2">
      <c r="A20" s="320" t="s">
        <v>197</v>
      </c>
      <c r="B20" s="16"/>
      <c r="C20" s="15"/>
      <c r="D20" s="15"/>
      <c r="E20" s="11"/>
      <c r="F20" s="11"/>
      <c r="G20" s="11"/>
      <c r="H20" s="11"/>
    </row>
    <row r="21" spans="1:50" ht="15" x14ac:dyDescent="0.25">
      <c r="A21" s="16"/>
      <c r="B21" s="173"/>
      <c r="C21" s="355"/>
      <c r="D21" s="348"/>
      <c r="E21" s="285"/>
      <c r="F21" s="311"/>
      <c r="G21" s="11"/>
      <c r="H21" s="11"/>
    </row>
    <row r="22" spans="1:50" ht="15" x14ac:dyDescent="0.25">
      <c r="A22" s="14"/>
      <c r="B22" s="173"/>
      <c r="C22" s="349"/>
      <c r="D22" s="349"/>
      <c r="E22" s="349"/>
      <c r="F22" s="349"/>
      <c r="G22" s="11"/>
      <c r="H22" s="11"/>
    </row>
    <row r="23" spans="1:50" x14ac:dyDescent="0.2">
      <c r="A23" s="14"/>
      <c r="B23"/>
      <c r="C23" s="291"/>
      <c r="D23" s="372"/>
      <c r="E23" s="291"/>
      <c r="F23" s="11"/>
      <c r="G23" s="11"/>
      <c r="H23" s="11"/>
    </row>
    <row r="24" spans="1:50" x14ac:dyDescent="0.2">
      <c r="A24" s="18"/>
      <c r="B24"/>
      <c r="C24" s="291"/>
      <c r="D24" s="372"/>
      <c r="E24" s="372"/>
      <c r="F24" s="373"/>
      <c r="G24" s="11"/>
      <c r="H24" s="11"/>
    </row>
    <row r="25" spans="1:50" ht="15" x14ac:dyDescent="0.25">
      <c r="B25" s="173"/>
      <c r="C25" s="291"/>
      <c r="D25" s="291"/>
      <c r="E25" s="291"/>
      <c r="F25" s="291"/>
      <c r="G25" s="291"/>
      <c r="H25" s="11"/>
    </row>
    <row r="26" spans="1:50" ht="15" x14ac:dyDescent="0.25">
      <c r="A26" s="18"/>
      <c r="B26" s="173"/>
      <c r="C26" s="291"/>
      <c r="D26" s="291"/>
      <c r="E26" s="291"/>
      <c r="F26" s="291"/>
      <c r="G26" s="291"/>
      <c r="H26" s="11"/>
    </row>
    <row r="27" spans="1:50" x14ac:dyDescent="0.2">
      <c r="B27"/>
      <c r="C27" s="291"/>
      <c r="D27" s="291"/>
      <c r="E27" s="291"/>
      <c r="F27" s="291"/>
      <c r="G27" s="291"/>
      <c r="H27" s="11"/>
    </row>
    <row r="28" spans="1:50" x14ac:dyDescent="0.2">
      <c r="A28" s="18"/>
      <c r="B28"/>
      <c r="C28"/>
      <c r="D28"/>
      <c r="E28"/>
      <c r="F28"/>
      <c r="G28"/>
    </row>
    <row r="29" spans="1:50" ht="15" x14ac:dyDescent="0.25">
      <c r="B29"/>
      <c r="C29"/>
      <c r="D29"/>
      <c r="E29"/>
      <c r="F29" s="173"/>
      <c r="G29" s="173"/>
    </row>
    <row r="30" spans="1:50" ht="15" x14ac:dyDescent="0.25">
      <c r="A30" s="19"/>
      <c r="B30" s="173"/>
      <c r="C30" s="173"/>
      <c r="D30" s="173"/>
      <c r="E30" s="173"/>
      <c r="F30" s="175"/>
      <c r="G30" s="175"/>
    </row>
    <row r="31" spans="1:50" ht="15" x14ac:dyDescent="0.25">
      <c r="A31" s="11"/>
      <c r="B31"/>
      <c r="C31"/>
      <c r="D31"/>
      <c r="E31" s="173"/>
      <c r="F31" s="175"/>
      <c r="G31" s="175"/>
    </row>
    <row r="32" spans="1:50" ht="15" x14ac:dyDescent="0.25">
      <c r="A32" s="11"/>
      <c r="B32"/>
      <c r="C32"/>
      <c r="D32"/>
      <c r="E32" s="173"/>
      <c r="F32" s="175"/>
      <c r="G32" s="175"/>
    </row>
    <row r="33" spans="1:13" ht="15" x14ac:dyDescent="0.25">
      <c r="A33" s="11"/>
      <c r="B33"/>
      <c r="C33"/>
      <c r="D33"/>
      <c r="E33" s="173"/>
      <c r="F33" s="175"/>
      <c r="G33" s="175"/>
    </row>
    <row r="34" spans="1:13" ht="15" x14ac:dyDescent="0.25">
      <c r="A34" s="11"/>
      <c r="B34"/>
      <c r="C34"/>
      <c r="D34"/>
      <c r="E34" s="173"/>
      <c r="F34" s="175"/>
      <c r="G34" s="175"/>
    </row>
    <row r="35" spans="1:13" ht="15" x14ac:dyDescent="0.25">
      <c r="B35"/>
      <c r="C35"/>
      <c r="D35"/>
      <c r="E35" s="173"/>
      <c r="F35" s="175"/>
      <c r="G35" s="175"/>
    </row>
    <row r="36" spans="1:13" ht="15" x14ac:dyDescent="0.25">
      <c r="B36"/>
      <c r="C36"/>
      <c r="D36" s="173"/>
      <c r="E36" s="173"/>
      <c r="F36" s="174"/>
      <c r="G36" s="174"/>
    </row>
    <row r="37" spans="1:13" ht="15" x14ac:dyDescent="0.25">
      <c r="B37"/>
      <c r="C37"/>
      <c r="D37"/>
      <c r="E37" s="173"/>
      <c r="F37" s="174"/>
      <c r="G37" s="174"/>
    </row>
    <row r="38" spans="1:13" ht="15" x14ac:dyDescent="0.25">
      <c r="B38"/>
      <c r="C38"/>
      <c r="D38"/>
      <c r="E38" s="173"/>
      <c r="F38" s="174"/>
      <c r="G38" s="174"/>
    </row>
    <row r="39" spans="1:13" ht="15" x14ac:dyDescent="0.25">
      <c r="B39"/>
      <c r="C39"/>
      <c r="D39"/>
      <c r="E39" s="173"/>
      <c r="F39" s="174"/>
      <c r="G39" s="174"/>
    </row>
    <row r="40" spans="1:13" ht="15" x14ac:dyDescent="0.25">
      <c r="B40"/>
      <c r="C40"/>
      <c r="D40"/>
      <c r="E40" s="173"/>
      <c r="F40" s="174"/>
      <c r="G40" s="174"/>
    </row>
    <row r="41" spans="1:13" ht="15" x14ac:dyDescent="0.25">
      <c r="B41"/>
      <c r="C41"/>
      <c r="D41"/>
      <c r="E41" s="173"/>
      <c r="F41" s="174"/>
      <c r="G41" s="174"/>
    </row>
    <row r="42" spans="1:13" ht="15" x14ac:dyDescent="0.25">
      <c r="B42"/>
      <c r="C42"/>
      <c r="D42"/>
      <c r="E42" s="173"/>
      <c r="F42" s="174"/>
      <c r="G42" s="174"/>
    </row>
    <row r="43" spans="1:13" x14ac:dyDescent="0.2">
      <c r="B43"/>
      <c r="C43"/>
      <c r="D43"/>
      <c r="E43"/>
      <c r="F43"/>
      <c r="G43"/>
    </row>
    <row r="44" spans="1:13" x14ac:dyDescent="0.2">
      <c r="B44"/>
      <c r="C44"/>
      <c r="D44"/>
      <c r="E44"/>
      <c r="F44"/>
      <c r="G44"/>
    </row>
    <row r="45" spans="1:13" ht="15" x14ac:dyDescent="0.25">
      <c r="B45" s="173"/>
      <c r="C45"/>
      <c r="D45"/>
      <c r="E45"/>
      <c r="F45"/>
      <c r="G45"/>
    </row>
    <row r="46" spans="1:13" ht="15" x14ac:dyDescent="0.25">
      <c r="B46" s="173"/>
      <c r="C46"/>
      <c r="D46"/>
      <c r="E46"/>
      <c r="F46"/>
      <c r="G46"/>
    </row>
    <row r="47" spans="1:13" ht="15" x14ac:dyDescent="0.25">
      <c r="B47" s="173"/>
      <c r="C47"/>
      <c r="D47"/>
      <c r="E47"/>
      <c r="F47"/>
      <c r="G47"/>
      <c r="L47" s="1"/>
      <c r="M47" s="350"/>
    </row>
    <row r="48" spans="1:13" ht="15" x14ac:dyDescent="0.25">
      <c r="B48" s="173"/>
      <c r="C48"/>
      <c r="D48"/>
      <c r="E48"/>
      <c r="F48"/>
      <c r="G48"/>
    </row>
    <row r="49" spans="2:7" ht="15" x14ac:dyDescent="0.25">
      <c r="B49" s="173"/>
      <c r="C49"/>
      <c r="D49"/>
      <c r="E49"/>
      <c r="F49"/>
      <c r="G49"/>
    </row>
    <row r="50" spans="2:7" ht="15" x14ac:dyDescent="0.25">
      <c r="B50" s="173"/>
      <c r="C50"/>
      <c r="D50"/>
      <c r="E50"/>
      <c r="F50"/>
      <c r="G50"/>
    </row>
    <row r="51" spans="2:7" ht="15" x14ac:dyDescent="0.25">
      <c r="B51" s="173"/>
      <c r="C51"/>
      <c r="D51"/>
      <c r="E51"/>
      <c r="F51"/>
      <c r="G51"/>
    </row>
    <row r="52" spans="2:7" ht="15" x14ac:dyDescent="0.25">
      <c r="B52" s="173"/>
      <c r="C52"/>
      <c r="D52"/>
      <c r="E52"/>
      <c r="F52"/>
      <c r="G52"/>
    </row>
  </sheetData>
  <phoneticPr fontId="0" type="noConversion"/>
  <hyperlinks>
    <hyperlink ref="A20" location="Innhold!A1" display="Innhold" xr:uid="{00000000-0004-0000-0100-000000000000}"/>
  </hyperlinks>
  <pageMargins left="0.48" right="0.28000000000000003" top="0.984251969" bottom="0.984251969" header="0.5" footer="0.5"/>
  <pageSetup paperSize="9" orientation="landscape" r:id="rId1"/>
  <headerFooter alignWithMargins="0"/>
  <ignoredErrors>
    <ignoredError sqref="E7 D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W49"/>
  <sheetViews>
    <sheetView showGridLines="0" zoomScaleNormal="100" workbookViewId="0">
      <selection activeCell="C30" sqref="C30"/>
    </sheetView>
  </sheetViews>
  <sheetFormatPr baseColWidth="10" defaultRowHeight="12.75" x14ac:dyDescent="0.2"/>
  <cols>
    <col min="1" max="1" width="3.140625" style="122" customWidth="1"/>
    <col min="2" max="2" width="33.28515625" style="122" customWidth="1"/>
    <col min="3" max="5" width="10.5703125" style="122" customWidth="1"/>
    <col min="6" max="6" width="13.85546875" style="122" customWidth="1"/>
    <col min="7" max="7" width="10.5703125" style="122" customWidth="1"/>
    <col min="8" max="8" width="12.140625" style="122" customWidth="1"/>
    <col min="9" max="9" width="14.28515625" style="122" bestFit="1" customWidth="1"/>
    <col min="10" max="10" width="13" style="122" customWidth="1"/>
    <col min="11" max="11" width="10.5703125" style="122" customWidth="1"/>
    <col min="12" max="12" width="13.28515625" style="122" customWidth="1"/>
    <col min="13" max="18" width="9.28515625" style="122" customWidth="1"/>
    <col min="19" max="19" width="23.5703125" style="122" customWidth="1"/>
    <col min="20" max="20" width="9.28515625" style="122" customWidth="1"/>
    <col min="21" max="21" width="12.140625" style="122" customWidth="1"/>
    <col min="22" max="22" width="9.28515625" style="122" customWidth="1"/>
    <col min="23" max="16384" width="11.42578125" style="122"/>
  </cols>
  <sheetData>
    <row r="1" spans="1:23" x14ac:dyDescent="0.2">
      <c r="A1" s="352" t="s">
        <v>231</v>
      </c>
    </row>
    <row r="2" spans="1:23" ht="18" x14ac:dyDescent="0.25">
      <c r="A2" s="74" t="s">
        <v>42</v>
      </c>
      <c r="B2" s="74"/>
    </row>
    <row r="3" spans="1:23" ht="15.75" x14ac:dyDescent="0.25">
      <c r="A3" s="22" t="s">
        <v>228</v>
      </c>
      <c r="B3" s="22"/>
      <c r="C3" s="23"/>
      <c r="D3" s="23"/>
      <c r="E3" s="23"/>
      <c r="F3" s="23"/>
      <c r="G3" s="23"/>
      <c r="I3" s="123"/>
    </row>
    <row r="4" spans="1:23" x14ac:dyDescent="0.2">
      <c r="B4" s="124"/>
      <c r="M4" s="123"/>
      <c r="N4" s="123"/>
      <c r="O4" s="123"/>
      <c r="P4" s="123"/>
      <c r="Q4" s="123"/>
      <c r="R4" s="123"/>
      <c r="S4" s="123"/>
      <c r="T4" s="123"/>
    </row>
    <row r="5" spans="1:23" ht="18.75" customHeight="1" x14ac:dyDescent="0.2">
      <c r="A5" s="89"/>
      <c r="B5" s="117"/>
      <c r="C5" s="113"/>
      <c r="D5" s="501" t="s">
        <v>1</v>
      </c>
      <c r="E5" s="501"/>
      <c r="F5" s="502"/>
      <c r="G5" s="503" t="s">
        <v>43</v>
      </c>
      <c r="H5" s="504"/>
      <c r="I5" s="505"/>
      <c r="J5" s="113"/>
      <c r="K5" s="506" t="s">
        <v>44</v>
      </c>
      <c r="L5" s="507"/>
      <c r="M5" s="123"/>
      <c r="N5" s="123"/>
      <c r="O5" s="123"/>
      <c r="P5" s="123"/>
      <c r="Q5" s="123"/>
      <c r="R5" s="123"/>
      <c r="S5" s="123"/>
      <c r="T5" s="123"/>
    </row>
    <row r="6" spans="1:23" ht="14.25" customHeight="1" x14ac:dyDescent="0.2">
      <c r="A6" s="90"/>
      <c r="B6" s="118"/>
      <c r="C6" s="114" t="s">
        <v>0</v>
      </c>
      <c r="D6" s="50" t="s">
        <v>0</v>
      </c>
      <c r="E6" s="39" t="s">
        <v>70</v>
      </c>
      <c r="F6" s="50" t="s">
        <v>45</v>
      </c>
      <c r="G6" s="50" t="s">
        <v>0</v>
      </c>
      <c r="H6" s="39" t="s">
        <v>73</v>
      </c>
      <c r="I6" s="39" t="s">
        <v>60</v>
      </c>
      <c r="J6" s="39" t="s">
        <v>211</v>
      </c>
      <c r="K6" s="39" t="s">
        <v>0</v>
      </c>
      <c r="L6" s="84" t="s">
        <v>75</v>
      </c>
      <c r="M6" s="123"/>
      <c r="N6" s="123"/>
      <c r="O6" s="123"/>
      <c r="P6" s="123"/>
      <c r="Q6" s="295"/>
      <c r="R6" s="295"/>
      <c r="S6" s="295"/>
      <c r="T6" s="295"/>
      <c r="U6" s="295"/>
      <c r="V6" s="295"/>
      <c r="W6" s="295"/>
    </row>
    <row r="7" spans="1:23" ht="14.25" customHeight="1" x14ac:dyDescent="0.2">
      <c r="A7" s="91"/>
      <c r="B7" s="119"/>
      <c r="C7" s="115"/>
      <c r="D7" s="50"/>
      <c r="E7" s="39" t="s">
        <v>68</v>
      </c>
      <c r="F7" s="50"/>
      <c r="G7" s="50"/>
      <c r="H7" s="39" t="s">
        <v>71</v>
      </c>
      <c r="I7" s="39"/>
      <c r="J7" s="39"/>
      <c r="K7" s="39"/>
      <c r="L7" s="84" t="s">
        <v>74</v>
      </c>
      <c r="M7" s="123"/>
      <c r="N7" s="123"/>
      <c r="O7" s="123"/>
      <c r="P7" s="123"/>
      <c r="Q7" s="295"/>
      <c r="R7" s="295"/>
      <c r="S7" s="295"/>
      <c r="T7" s="295"/>
      <c r="U7" s="295"/>
      <c r="V7" s="295"/>
      <c r="W7" s="295"/>
    </row>
    <row r="8" spans="1:23" ht="18.75" customHeight="1" x14ac:dyDescent="0.2">
      <c r="A8" s="59" t="s">
        <v>4</v>
      </c>
      <c r="B8" s="120"/>
      <c r="C8" s="116"/>
      <c r="D8" s="42"/>
      <c r="E8" s="40" t="s">
        <v>69</v>
      </c>
      <c r="F8" s="42"/>
      <c r="G8" s="42"/>
      <c r="H8" s="40" t="s">
        <v>72</v>
      </c>
      <c r="I8" s="40"/>
      <c r="J8" s="42"/>
      <c r="K8" s="40"/>
      <c r="L8" s="85"/>
      <c r="M8" s="123"/>
      <c r="N8" s="123"/>
      <c r="O8" s="123"/>
      <c r="P8" s="123"/>
      <c r="Q8" s="295"/>
      <c r="R8" s="295"/>
      <c r="S8" s="295"/>
      <c r="T8" s="295"/>
      <c r="U8" s="295"/>
      <c r="V8" s="295"/>
      <c r="W8" s="295"/>
    </row>
    <row r="9" spans="1:23" ht="14.25" x14ac:dyDescent="0.2">
      <c r="A9" s="158" t="s">
        <v>111</v>
      </c>
      <c r="B9" s="121"/>
      <c r="C9" s="385">
        <f>SUM(D9,G9,J9,K9)</f>
        <v>35408.1</v>
      </c>
      <c r="D9" s="294">
        <f>SUM(E9:F9)</f>
        <v>27900.1</v>
      </c>
      <c r="E9" s="416">
        <v>27900.1</v>
      </c>
      <c r="F9" s="416" t="s">
        <v>155</v>
      </c>
      <c r="G9" s="294">
        <f>SUM(H9:I9)</f>
        <v>1497.5</v>
      </c>
      <c r="H9" s="416">
        <v>710.9</v>
      </c>
      <c r="I9" s="416">
        <v>786.6</v>
      </c>
      <c r="J9" s="448">
        <v>1992.1</v>
      </c>
      <c r="K9" s="294">
        <v>4018.4</v>
      </c>
      <c r="L9" s="447">
        <v>307.39999999999998</v>
      </c>
      <c r="M9" s="125"/>
      <c r="N9" s="125"/>
      <c r="O9" s="17"/>
      <c r="P9" s="123"/>
      <c r="Q9" s="295"/>
      <c r="R9" s="295"/>
      <c r="S9" s="295"/>
      <c r="T9" s="295"/>
      <c r="U9" s="295"/>
      <c r="V9" s="295"/>
      <c r="W9" s="295"/>
    </row>
    <row r="10" spans="1:23" x14ac:dyDescent="0.2">
      <c r="A10" s="51" t="s">
        <v>3</v>
      </c>
      <c r="B10" s="121"/>
      <c r="C10" s="293">
        <f>SUM(D10,G10,J10,K10)</f>
        <v>15087.800000000001</v>
      </c>
      <c r="D10" s="34">
        <f>SUM(E10:F10)</f>
        <v>2532.3000000000002</v>
      </c>
      <c r="E10" s="34">
        <f>SUM(E11:E12)</f>
        <v>2093.1000000000004</v>
      </c>
      <c r="F10" s="34">
        <f>SUM(F11:F12)</f>
        <v>439.2</v>
      </c>
      <c r="G10" s="34">
        <f>SUM(H10:I10)</f>
        <v>10760.1</v>
      </c>
      <c r="H10" s="34">
        <f>SUM(H11:H12)</f>
        <v>7018.1</v>
      </c>
      <c r="I10" s="34">
        <f>SUM(I11:I12)</f>
        <v>3742</v>
      </c>
      <c r="J10" s="34">
        <f>SUM(J11:J12)</f>
        <v>503.8</v>
      </c>
      <c r="K10" s="34">
        <f>SUM(K11:K12)</f>
        <v>1291.5999999999999</v>
      </c>
      <c r="L10" s="92">
        <f>SUM(L11:L12)</f>
        <v>516.79999999999995</v>
      </c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295"/>
    </row>
    <row r="11" spans="1:23" x14ac:dyDescent="0.2">
      <c r="A11" s="72"/>
      <c r="B11" s="218" t="s">
        <v>114</v>
      </c>
      <c r="C11" s="293">
        <f t="shared" ref="C11:C14" si="0">SUM(D11,G11,J11,K11)</f>
        <v>5306.9000000000005</v>
      </c>
      <c r="D11" s="34">
        <f t="shared" ref="D11:D14" si="1">SUM(E11:F11)</f>
        <v>1868.9</v>
      </c>
      <c r="E11" s="385">
        <v>1488.9</v>
      </c>
      <c r="F11" s="385">
        <v>380</v>
      </c>
      <c r="G11" s="294">
        <f>SUM(H11:I11)</f>
        <v>2578.6999999999998</v>
      </c>
      <c r="H11" s="385">
        <v>879.6</v>
      </c>
      <c r="I11" s="385">
        <v>1699.1</v>
      </c>
      <c r="J11" s="385">
        <v>178.2</v>
      </c>
      <c r="K11" s="385">
        <v>681.1</v>
      </c>
      <c r="L11" s="386">
        <v>271.39999999999998</v>
      </c>
      <c r="M11" s="125"/>
      <c r="N11" s="125"/>
      <c r="O11" s="123"/>
      <c r="P11" s="123"/>
      <c r="Q11" s="295"/>
      <c r="R11" s="295"/>
      <c r="S11" s="295"/>
      <c r="T11" s="295"/>
      <c r="U11" s="295"/>
      <c r="V11" s="295"/>
      <c r="W11" s="295"/>
    </row>
    <row r="12" spans="1:23" x14ac:dyDescent="0.2">
      <c r="A12" s="72"/>
      <c r="B12" s="218" t="s">
        <v>180</v>
      </c>
      <c r="C12" s="293">
        <f>SUM(D12,G12,J12,K12)</f>
        <v>9780.9</v>
      </c>
      <c r="D12" s="34">
        <f>SUM(E12:F12)</f>
        <v>663.40000000000009</v>
      </c>
      <c r="E12" s="385">
        <v>604.20000000000005</v>
      </c>
      <c r="F12" s="303">
        <v>59.2</v>
      </c>
      <c r="G12" s="385">
        <f>SUM(H12:I12)</f>
        <v>8181.4</v>
      </c>
      <c r="H12" s="385">
        <v>6138.5</v>
      </c>
      <c r="I12" s="385">
        <v>2042.9</v>
      </c>
      <c r="J12" s="385">
        <v>325.60000000000002</v>
      </c>
      <c r="K12" s="385">
        <v>610.5</v>
      </c>
      <c r="L12" s="386">
        <v>245.4</v>
      </c>
      <c r="M12" s="125"/>
      <c r="N12" s="125"/>
      <c r="O12" s="123"/>
      <c r="P12" s="123"/>
      <c r="Q12" s="350"/>
      <c r="R12" s="350"/>
      <c r="S12" s="350"/>
      <c r="T12" s="350"/>
      <c r="U12" s="350"/>
      <c r="V12" s="350"/>
      <c r="W12" s="350"/>
    </row>
    <row r="13" spans="1:23" x14ac:dyDescent="0.2">
      <c r="A13" s="72"/>
      <c r="B13" s="217" t="s">
        <v>229</v>
      </c>
      <c r="C13" s="293"/>
      <c r="D13" s="34"/>
      <c r="E13" s="385"/>
      <c r="F13" s="385"/>
      <c r="G13" s="294"/>
      <c r="H13" s="385"/>
      <c r="I13" s="385"/>
      <c r="J13" s="385"/>
      <c r="K13" s="385"/>
      <c r="L13" s="386"/>
      <c r="M13" s="125"/>
      <c r="N13" s="125"/>
      <c r="O13" s="123"/>
      <c r="P13" s="123"/>
      <c r="Q13" s="295"/>
      <c r="R13" s="295"/>
      <c r="S13" s="295"/>
      <c r="T13" s="295"/>
      <c r="U13" s="295"/>
      <c r="V13" s="295"/>
      <c r="W13" s="295"/>
    </row>
    <row r="14" spans="1:23" x14ac:dyDescent="0.2">
      <c r="A14" s="72"/>
      <c r="B14" s="217" t="s">
        <v>230</v>
      </c>
      <c r="C14" s="293">
        <f t="shared" si="0"/>
        <v>1049.7</v>
      </c>
      <c r="D14" s="34">
        <f t="shared" si="1"/>
        <v>40.5</v>
      </c>
      <c r="E14" s="385">
        <v>40.5</v>
      </c>
      <c r="F14" s="303" t="s">
        <v>155</v>
      </c>
      <c r="G14" s="294">
        <f>SUM(H14:I14)</f>
        <v>957.5</v>
      </c>
      <c r="H14" s="385">
        <v>938.8</v>
      </c>
      <c r="I14" s="385">
        <v>18.7</v>
      </c>
      <c r="J14" s="385">
        <v>49.7</v>
      </c>
      <c r="K14" s="385">
        <v>2</v>
      </c>
      <c r="L14" s="386">
        <v>0.5</v>
      </c>
      <c r="M14" s="125"/>
      <c r="N14" s="125"/>
      <c r="O14" s="123"/>
      <c r="P14" s="123"/>
      <c r="Q14" s="295"/>
      <c r="R14" s="295"/>
      <c r="S14" s="295"/>
      <c r="T14" s="295"/>
      <c r="U14" s="295"/>
      <c r="V14" s="295"/>
      <c r="W14" s="295"/>
    </row>
    <row r="15" spans="1:23" x14ac:dyDescent="0.2">
      <c r="A15" s="110" t="s">
        <v>2</v>
      </c>
      <c r="B15" s="110"/>
      <c r="C15" s="293">
        <f>SUM(D15,G15,J15,K15)</f>
        <v>26335</v>
      </c>
      <c r="D15" s="327">
        <f>SUM(E15:F15)</f>
        <v>618</v>
      </c>
      <c r="E15" s="328">
        <v>618</v>
      </c>
      <c r="F15" s="328" t="s">
        <v>155</v>
      </c>
      <c r="G15" s="327">
        <f>SUM(H15:I15)</f>
        <v>23618</v>
      </c>
      <c r="H15" s="328">
        <v>19711</v>
      </c>
      <c r="I15" s="328">
        <v>3907</v>
      </c>
      <c r="J15" s="328">
        <v>1090</v>
      </c>
      <c r="K15" s="328">
        <v>1009</v>
      </c>
      <c r="L15" s="329">
        <v>678</v>
      </c>
      <c r="M15" s="125"/>
      <c r="N15" s="125"/>
      <c r="O15" s="123"/>
      <c r="P15" s="125"/>
      <c r="Q15" s="295"/>
      <c r="R15" s="295"/>
      <c r="S15" s="295"/>
      <c r="T15" s="295"/>
      <c r="U15" s="295"/>
      <c r="V15" s="295"/>
      <c r="W15" s="295"/>
    </row>
    <row r="16" spans="1:23" x14ac:dyDescent="0.2">
      <c r="A16" s="112"/>
      <c r="B16" s="169" t="s">
        <v>183</v>
      </c>
      <c r="C16" s="293"/>
      <c r="D16" s="34"/>
      <c r="E16" s="34"/>
      <c r="F16" s="330"/>
      <c r="G16" s="293"/>
      <c r="H16" s="331"/>
      <c r="I16" s="332"/>
      <c r="J16" s="333"/>
      <c r="K16" s="333"/>
      <c r="L16" s="334"/>
      <c r="M16" s="125"/>
      <c r="N16" s="125"/>
      <c r="O16" s="123"/>
      <c r="P16" s="123"/>
      <c r="Q16" s="295"/>
      <c r="R16" s="295"/>
      <c r="S16" s="295"/>
      <c r="T16" s="295"/>
      <c r="U16" s="295"/>
      <c r="V16" s="295"/>
      <c r="W16" s="295"/>
    </row>
    <row r="17" spans="1:23" x14ac:dyDescent="0.2">
      <c r="A17" s="112"/>
      <c r="B17" s="169" t="s">
        <v>182</v>
      </c>
      <c r="C17" s="293">
        <f>SUM(D17,G17,J17,K17)</f>
        <v>3756</v>
      </c>
      <c r="D17" s="34">
        <f>SUM(E17:F17)</f>
        <v>115</v>
      </c>
      <c r="E17" s="162">
        <v>115</v>
      </c>
      <c r="F17" s="330" t="s">
        <v>155</v>
      </c>
      <c r="G17" s="293">
        <f>SUM(H17:I17)</f>
        <v>3332</v>
      </c>
      <c r="H17" s="331">
        <v>3045</v>
      </c>
      <c r="I17" s="375">
        <v>287</v>
      </c>
      <c r="J17" s="333">
        <v>261</v>
      </c>
      <c r="K17" s="333">
        <v>48</v>
      </c>
      <c r="L17" s="334">
        <v>26</v>
      </c>
      <c r="M17" s="125"/>
      <c r="N17" s="125"/>
      <c r="O17" s="123"/>
      <c r="P17" s="123"/>
      <c r="Q17" s="295"/>
      <c r="R17" s="295"/>
      <c r="S17" s="295"/>
      <c r="T17" s="295"/>
      <c r="U17" s="295"/>
      <c r="V17" s="295"/>
      <c r="W17" s="295"/>
    </row>
    <row r="18" spans="1:23" x14ac:dyDescent="0.2">
      <c r="A18" s="53" t="s">
        <v>46</v>
      </c>
      <c r="B18" s="53"/>
      <c r="C18" s="35">
        <f>C9+C10+C15</f>
        <v>76830.899999999994</v>
      </c>
      <c r="D18" s="37">
        <f>D9+D10+D15</f>
        <v>31050.399999999998</v>
      </c>
      <c r="E18" s="335">
        <f>E9+E10+E15</f>
        <v>30611.199999999997</v>
      </c>
      <c r="F18" s="37" t="s">
        <v>155</v>
      </c>
      <c r="G18" s="335">
        <f t="shared" ref="G18:L18" si="2">G9+G10+G15</f>
        <v>35875.599999999999</v>
      </c>
      <c r="H18" s="335">
        <f t="shared" si="2"/>
        <v>27440</v>
      </c>
      <c r="I18" s="335">
        <f t="shared" si="2"/>
        <v>8435.6</v>
      </c>
      <c r="J18" s="335">
        <f t="shared" si="2"/>
        <v>3585.9</v>
      </c>
      <c r="K18" s="335">
        <f t="shared" si="2"/>
        <v>6319</v>
      </c>
      <c r="L18" s="336">
        <f t="shared" si="2"/>
        <v>1502.1999999999998</v>
      </c>
      <c r="M18" s="125"/>
      <c r="N18" s="125"/>
      <c r="O18" s="123"/>
      <c r="P18" s="123"/>
      <c r="Q18" s="295"/>
      <c r="R18" s="295"/>
      <c r="S18" s="295"/>
      <c r="T18" s="295"/>
      <c r="U18" s="295"/>
      <c r="V18" s="295"/>
      <c r="W18" s="295"/>
    </row>
    <row r="19" spans="1:23" s="462" customFormat="1" ht="14.25" x14ac:dyDescent="0.2">
      <c r="A19" s="238" t="s">
        <v>238</v>
      </c>
      <c r="B19" s="238"/>
      <c r="C19" s="303">
        <f>D19+G19</f>
        <v>7933</v>
      </c>
      <c r="D19" s="37">
        <f>E19+F19</f>
        <v>3620</v>
      </c>
      <c r="E19" s="416">
        <v>2900</v>
      </c>
      <c r="F19" s="416">
        <v>720</v>
      </c>
      <c r="G19" s="416">
        <f>H19+I19</f>
        <v>4313</v>
      </c>
      <c r="H19" s="416">
        <v>4196</v>
      </c>
      <c r="I19" s="416">
        <v>117</v>
      </c>
      <c r="J19" s="416" t="s">
        <v>155</v>
      </c>
      <c r="K19" s="416" t="s">
        <v>155</v>
      </c>
      <c r="L19" s="461" t="s">
        <v>155</v>
      </c>
      <c r="M19" s="432"/>
      <c r="N19" s="290"/>
      <c r="O19" s="275"/>
      <c r="P19" s="275"/>
      <c r="Q19" s="160"/>
      <c r="R19" s="160"/>
      <c r="S19" s="160"/>
      <c r="T19" s="160"/>
      <c r="U19" s="160"/>
      <c r="V19" s="160"/>
      <c r="W19" s="160"/>
    </row>
    <row r="20" spans="1:23" x14ac:dyDescent="0.2">
      <c r="A20" s="53" t="s">
        <v>0</v>
      </c>
      <c r="B20" s="53"/>
      <c r="C20" s="335">
        <f>C18+C19</f>
        <v>84763.9</v>
      </c>
      <c r="D20" s="335">
        <f t="shared" ref="D20:I20" si="3">D18+D19</f>
        <v>34670.399999999994</v>
      </c>
      <c r="E20" s="335">
        <f t="shared" si="3"/>
        <v>33511.199999999997</v>
      </c>
      <c r="F20" s="335">
        <f>F19</f>
        <v>720</v>
      </c>
      <c r="G20" s="335">
        <f t="shared" si="3"/>
        <v>40188.6</v>
      </c>
      <c r="H20" s="335">
        <f t="shared" si="3"/>
        <v>31636</v>
      </c>
      <c r="I20" s="335">
        <f t="shared" si="3"/>
        <v>8552.6</v>
      </c>
      <c r="J20" s="335">
        <f>J18</f>
        <v>3585.9</v>
      </c>
      <c r="K20" s="335">
        <f>K18</f>
        <v>6319</v>
      </c>
      <c r="L20" s="336">
        <f>L18</f>
        <v>1502.1999999999998</v>
      </c>
      <c r="M20" s="432"/>
      <c r="N20" s="125"/>
      <c r="O20" s="123"/>
      <c r="P20" s="123"/>
      <c r="Q20" s="295"/>
      <c r="R20" s="295"/>
      <c r="S20" s="295"/>
      <c r="T20" s="295"/>
      <c r="U20" s="295"/>
      <c r="V20" s="295"/>
      <c r="W20" s="295"/>
    </row>
    <row r="21" spans="1:23" x14ac:dyDescent="0.2">
      <c r="A21" s="69"/>
      <c r="B21" s="69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432"/>
      <c r="N21" s="125"/>
      <c r="O21" s="123"/>
      <c r="P21" s="123"/>
      <c r="Q21" s="350"/>
      <c r="R21" s="350"/>
      <c r="S21" s="350"/>
      <c r="T21" s="350"/>
      <c r="U21" s="350"/>
      <c r="V21" s="350"/>
      <c r="W21" s="350"/>
    </row>
    <row r="22" spans="1:23" x14ac:dyDescent="0.2">
      <c r="A22" s="264" t="s">
        <v>210</v>
      </c>
      <c r="B22" s="126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123"/>
      <c r="N22" s="123"/>
      <c r="O22" s="123"/>
      <c r="P22" s="123"/>
      <c r="Q22" s="123"/>
      <c r="R22" s="123"/>
      <c r="S22" s="123"/>
      <c r="T22" s="123"/>
    </row>
    <row r="23" spans="1:23" s="131" customFormat="1" ht="11.25" x14ac:dyDescent="0.2">
      <c r="A23" s="264" t="s">
        <v>212</v>
      </c>
      <c r="B23" s="130"/>
      <c r="C23" s="127"/>
      <c r="D23" s="127"/>
      <c r="E23" s="127"/>
      <c r="F23" s="128"/>
      <c r="G23" s="128"/>
      <c r="H23" s="127"/>
      <c r="I23" s="127"/>
      <c r="J23" s="128"/>
      <c r="K23" s="128"/>
      <c r="M23" s="264"/>
    </row>
    <row r="24" spans="1:23" s="131" customFormat="1" ht="11.25" x14ac:dyDescent="0.2">
      <c r="A24" s="264" t="s">
        <v>213</v>
      </c>
      <c r="B24" s="130"/>
      <c r="C24" s="127"/>
      <c r="D24" s="127"/>
      <c r="E24" s="127"/>
      <c r="F24" s="128"/>
      <c r="G24" s="128"/>
      <c r="H24" s="127"/>
      <c r="I24" s="127"/>
      <c r="J24" s="128"/>
      <c r="K24" s="128"/>
      <c r="M24" s="264"/>
    </row>
    <row r="25" spans="1:23" x14ac:dyDescent="0.2">
      <c r="A25" s="16" t="s">
        <v>247</v>
      </c>
      <c r="B25" s="16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</row>
    <row r="26" spans="1:23" x14ac:dyDescent="0.2">
      <c r="A26" s="129"/>
      <c r="B26" s="129"/>
      <c r="C26" s="132"/>
      <c r="D26" s="132"/>
      <c r="E26" s="132"/>
      <c r="F26" s="70"/>
      <c r="G26"/>
      <c r="H26"/>
      <c r="I26" s="132"/>
      <c r="J26" s="132"/>
      <c r="K26" s="132"/>
      <c r="L26" s="132"/>
      <c r="M26" s="133"/>
      <c r="N26" s="133"/>
      <c r="O26" s="133"/>
      <c r="P26" s="133"/>
      <c r="Q26" s="133"/>
      <c r="R26" s="133"/>
      <c r="S26" s="133"/>
    </row>
    <row r="27" spans="1:23" x14ac:dyDescent="0.2">
      <c r="A27" s="320" t="s">
        <v>197</v>
      </c>
      <c r="C27" s="20"/>
      <c r="G27"/>
      <c r="H27"/>
    </row>
    <row r="28" spans="1:23" x14ac:dyDescent="0.2">
      <c r="G28" s="208"/>
      <c r="H28"/>
    </row>
    <row r="29" spans="1:23" x14ac:dyDescent="0.2">
      <c r="C29" s="20"/>
      <c r="G29"/>
      <c r="H29"/>
      <c r="I29" s="20"/>
    </row>
    <row r="30" spans="1:23" ht="15" x14ac:dyDescent="0.25">
      <c r="B30" s="173"/>
      <c r="C30" s="278"/>
      <c r="D30"/>
      <c r="E30"/>
      <c r="J30" s="20"/>
    </row>
    <row r="31" spans="1:23" ht="15" x14ac:dyDescent="0.25">
      <c r="B31" s="173"/>
      <c r="C31" s="208"/>
      <c r="D31"/>
      <c r="E31"/>
    </row>
    <row r="32" spans="1:23" x14ac:dyDescent="0.2">
      <c r="B32"/>
      <c r="C32" s="208"/>
      <c r="D32"/>
      <c r="E32" s="208"/>
    </row>
    <row r="33" spans="2:5" x14ac:dyDescent="0.2">
      <c r="B33"/>
      <c r="C33"/>
      <c r="D33"/>
      <c r="E33"/>
    </row>
    <row r="34" spans="2:5" ht="15" x14ac:dyDescent="0.25">
      <c r="B34"/>
      <c r="C34" s="353"/>
      <c r="D34" s="173"/>
      <c r="E34" s="173"/>
    </row>
    <row r="35" spans="2:5" ht="15" x14ac:dyDescent="0.25">
      <c r="B35" s="173"/>
      <c r="C35" s="174"/>
      <c r="D35" s="174"/>
      <c r="E35" s="174"/>
    </row>
    <row r="36" spans="2:5" ht="15" x14ac:dyDescent="0.25">
      <c r="B36" s="173"/>
      <c r="C36" s="357"/>
      <c r="D36" s="174"/>
      <c r="E36" s="174"/>
    </row>
    <row r="37" spans="2:5" ht="15" x14ac:dyDescent="0.25">
      <c r="B37" s="173"/>
      <c r="C37" s="174"/>
      <c r="D37" s="174"/>
      <c r="E37" s="174"/>
    </row>
    <row r="38" spans="2:5" ht="15" x14ac:dyDescent="0.25">
      <c r="B38" s="173"/>
      <c r="C38" s="174"/>
      <c r="D38" s="174"/>
      <c r="E38" s="174"/>
    </row>
    <row r="39" spans="2:5" ht="15" x14ac:dyDescent="0.25">
      <c r="B39" s="173"/>
      <c r="C39" s="174"/>
      <c r="D39" s="174"/>
    </row>
    <row r="40" spans="2:5" ht="15" x14ac:dyDescent="0.25">
      <c r="B40" s="173"/>
      <c r="C40" s="174"/>
      <c r="D40" s="175"/>
      <c r="E40" s="175"/>
    </row>
    <row r="41" spans="2:5" ht="15" x14ac:dyDescent="0.25">
      <c r="B41" s="173"/>
      <c r="C41" s="174"/>
      <c r="D41" s="174"/>
      <c r="E41" s="174"/>
    </row>
    <row r="42" spans="2:5" ht="15" x14ac:dyDescent="0.25">
      <c r="B42" s="173"/>
      <c r="C42" s="174"/>
      <c r="D42" s="174"/>
      <c r="E42" s="174"/>
    </row>
    <row r="43" spans="2:5" ht="15" x14ac:dyDescent="0.25">
      <c r="B43" s="173"/>
      <c r="C43" s="174"/>
      <c r="D43" s="174"/>
      <c r="E43" s="174"/>
    </row>
    <row r="44" spans="2:5" ht="15" x14ac:dyDescent="0.25">
      <c r="B44" s="173"/>
      <c r="C44" s="174"/>
      <c r="D44" s="174"/>
      <c r="E44" s="174"/>
    </row>
    <row r="45" spans="2:5" ht="15" x14ac:dyDescent="0.25">
      <c r="B45" s="173"/>
      <c r="C45" s="174"/>
      <c r="D45" s="174"/>
      <c r="E45" s="174"/>
    </row>
    <row r="46" spans="2:5" ht="15" x14ac:dyDescent="0.25">
      <c r="B46" s="173"/>
      <c r="C46" s="174"/>
      <c r="D46" s="174"/>
      <c r="E46" s="174"/>
    </row>
    <row r="47" spans="2:5" x14ac:dyDescent="0.2">
      <c r="B47"/>
      <c r="C47"/>
      <c r="D47"/>
      <c r="E47"/>
    </row>
    <row r="48" spans="2:5" x14ac:dyDescent="0.2">
      <c r="B48"/>
      <c r="C48"/>
      <c r="D48"/>
      <c r="E48"/>
    </row>
    <row r="49" spans="2:5" ht="15" x14ac:dyDescent="0.25">
      <c r="B49" s="173"/>
      <c r="C49"/>
      <c r="D49"/>
      <c r="E49"/>
    </row>
  </sheetData>
  <mergeCells count="3">
    <mergeCell ref="D5:F5"/>
    <mergeCell ref="G5:I5"/>
    <mergeCell ref="K5:L5"/>
  </mergeCells>
  <hyperlinks>
    <hyperlink ref="A27" location="Innhold!A1" display="Innhold" xr:uid="{00000000-0004-0000-0200-000000000000}"/>
  </hyperlinks>
  <pageMargins left="0.48" right="0.28000000000000003" top="0.984251969" bottom="0.984251969" header="0.5" footer="0.5"/>
  <pageSetup paperSize="9" scale="80" orientation="landscape" r:id="rId1"/>
  <headerFooter alignWithMargins="0"/>
  <ignoredErrors>
    <ignoredError sqref="O13:P13 O14:P14 K30:P30 N20:P20 N18:P18 E27:F27 E25:F25 J25:P25 E26:F26 K26:P26 M16:P16 N19:P19 N22:P22 G23 K29:P29 K28:P28 I27:P27 G16 F9 E18:G18 E16:F16 E13:G13 F15:G15 F17:G17 F14:G14 G9 G11:G12" formulaRange="1"/>
    <ignoredError sqref="G10" formula="1" formulaRange="1"/>
    <ignoredError sqref="F2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AT41"/>
  <sheetViews>
    <sheetView zoomScaleNormal="100" workbookViewId="0">
      <selection activeCell="A4" sqref="A4"/>
    </sheetView>
  </sheetViews>
  <sheetFormatPr baseColWidth="10" defaultRowHeight="12.75" x14ac:dyDescent="0.2"/>
  <cols>
    <col min="1" max="1" width="2.28515625" style="203" customWidth="1"/>
    <col min="2" max="2" width="31.42578125" style="203" customWidth="1"/>
    <col min="3" max="5" width="10.7109375" style="203" customWidth="1"/>
    <col min="6" max="6" width="14.28515625" style="203" customWidth="1"/>
    <col min="7" max="7" width="10.7109375" style="203" customWidth="1"/>
    <col min="8" max="8" width="13.7109375" style="203" customWidth="1"/>
    <col min="9" max="9" width="14.28515625" style="203" bestFit="1" customWidth="1"/>
    <col min="10" max="10" width="12.85546875" style="203" customWidth="1"/>
    <col min="11" max="11" width="10.140625" style="203" customWidth="1"/>
    <col min="12" max="12" width="14.42578125" style="203" customWidth="1"/>
    <col min="13" max="13" width="9.28515625" style="219" customWidth="1"/>
    <col min="14" max="22" width="9.28515625" style="203" customWidth="1"/>
    <col min="23" max="16384" width="11.42578125" style="203"/>
  </cols>
  <sheetData>
    <row r="1" spans="1:14" x14ac:dyDescent="0.2">
      <c r="A1" s="352" t="s">
        <v>239</v>
      </c>
    </row>
    <row r="2" spans="1:14" ht="18" x14ac:dyDescent="0.25">
      <c r="A2" s="180" t="s">
        <v>47</v>
      </c>
      <c r="B2" s="220"/>
    </row>
    <row r="3" spans="1:14" ht="15.75" x14ac:dyDescent="0.25">
      <c r="A3" s="221" t="s">
        <v>240</v>
      </c>
      <c r="B3" s="221"/>
      <c r="C3" s="222"/>
      <c r="D3" s="222"/>
      <c r="E3" s="222"/>
      <c r="F3" s="222"/>
      <c r="G3" s="222"/>
      <c r="I3" s="219"/>
    </row>
    <row r="4" spans="1:14" ht="15.75" x14ac:dyDescent="0.25">
      <c r="A4" s="183"/>
      <c r="B4" s="183"/>
      <c r="C4" s="223"/>
      <c r="D4" s="223"/>
      <c r="E4" s="223"/>
      <c r="F4" s="223"/>
      <c r="G4" s="223"/>
      <c r="I4" s="219"/>
    </row>
    <row r="5" spans="1:14" ht="14.25" customHeight="1" x14ac:dyDescent="0.2">
      <c r="A5" s="224"/>
      <c r="B5" s="209"/>
      <c r="C5" s="225"/>
      <c r="D5" s="508" t="s">
        <v>1</v>
      </c>
      <c r="E5" s="508"/>
      <c r="F5" s="508"/>
      <c r="G5" s="508" t="s">
        <v>43</v>
      </c>
      <c r="H5" s="508"/>
      <c r="I5" s="508"/>
      <c r="J5" s="225"/>
      <c r="K5" s="509" t="s">
        <v>44</v>
      </c>
      <c r="L5" s="510"/>
    </row>
    <row r="6" spans="1:14" ht="14.25" customHeight="1" x14ac:dyDescent="0.2">
      <c r="A6" s="226"/>
      <c r="B6" s="210"/>
      <c r="C6" s="227" t="s">
        <v>0</v>
      </c>
      <c r="D6" s="228" t="s">
        <v>0</v>
      </c>
      <c r="E6" s="212" t="s">
        <v>70</v>
      </c>
      <c r="F6" s="228" t="s">
        <v>45</v>
      </c>
      <c r="G6" s="228" t="s">
        <v>0</v>
      </c>
      <c r="H6" s="212" t="s">
        <v>73</v>
      </c>
      <c r="I6" s="212" t="s">
        <v>60</v>
      </c>
      <c r="J6" s="212" t="s">
        <v>211</v>
      </c>
      <c r="K6" s="212" t="s">
        <v>0</v>
      </c>
      <c r="L6" s="213" t="s">
        <v>75</v>
      </c>
    </row>
    <row r="7" spans="1:14" ht="14.25" customHeight="1" x14ac:dyDescent="0.2">
      <c r="A7" s="229"/>
      <c r="B7" s="230"/>
      <c r="C7" s="211"/>
      <c r="D7" s="228"/>
      <c r="E7" s="212" t="s">
        <v>68</v>
      </c>
      <c r="F7" s="228"/>
      <c r="G7" s="228"/>
      <c r="H7" s="212" t="s">
        <v>71</v>
      </c>
      <c r="I7" s="212"/>
      <c r="J7" s="212"/>
      <c r="K7" s="212"/>
      <c r="L7" s="213" t="s">
        <v>74</v>
      </c>
    </row>
    <row r="8" spans="1:14" ht="14.25" customHeight="1" x14ac:dyDescent="0.2">
      <c r="A8" s="231" t="s">
        <v>4</v>
      </c>
      <c r="B8" s="232"/>
      <c r="C8" s="214"/>
      <c r="D8" s="233"/>
      <c r="E8" s="215" t="s">
        <v>69</v>
      </c>
      <c r="F8" s="233"/>
      <c r="G8" s="233"/>
      <c r="H8" s="215" t="s">
        <v>72</v>
      </c>
      <c r="I8" s="215"/>
      <c r="J8" s="233"/>
      <c r="K8" s="215"/>
      <c r="L8" s="216"/>
    </row>
    <row r="9" spans="1:14" x14ac:dyDescent="0.2">
      <c r="A9" s="234" t="s">
        <v>48</v>
      </c>
      <c r="B9" s="235"/>
      <c r="C9" s="358">
        <f>SUM(C10:C11)</f>
        <v>40715</v>
      </c>
      <c r="D9" s="358">
        <f t="shared" ref="D9:L9" si="0">SUM(D10:D11)</f>
        <v>29769</v>
      </c>
      <c r="E9" s="359">
        <f t="shared" si="0"/>
        <v>29389</v>
      </c>
      <c r="F9" s="359">
        <f t="shared" si="0"/>
        <v>380</v>
      </c>
      <c r="G9" s="358">
        <f t="shared" si="0"/>
        <v>4076.2</v>
      </c>
      <c r="H9" s="359">
        <f t="shared" si="0"/>
        <v>1590.5</v>
      </c>
      <c r="I9" s="359">
        <f t="shared" si="0"/>
        <v>2485.6999999999998</v>
      </c>
      <c r="J9" s="358">
        <f t="shared" si="0"/>
        <v>2170.2999999999997</v>
      </c>
      <c r="K9" s="358">
        <f t="shared" si="0"/>
        <v>4699.5</v>
      </c>
      <c r="L9" s="360">
        <f t="shared" si="0"/>
        <v>578.79999999999995</v>
      </c>
      <c r="M9" s="424"/>
      <c r="N9" s="354"/>
    </row>
    <row r="10" spans="1:14" ht="14.25" x14ac:dyDescent="0.2">
      <c r="A10" s="112"/>
      <c r="B10" s="238" t="s">
        <v>214</v>
      </c>
      <c r="C10" s="419">
        <f>'A.2.2'!C9</f>
        <v>35408.1</v>
      </c>
      <c r="D10" s="421">
        <f>'A.2.2'!D9</f>
        <v>27900.1</v>
      </c>
      <c r="E10" s="418">
        <f>'A.2.2'!E9</f>
        <v>27900.1</v>
      </c>
      <c r="F10" s="418" t="str">
        <f>'A.2.2'!F9</f>
        <v>..</v>
      </c>
      <c r="G10" s="421">
        <f>'A.2.2'!G9</f>
        <v>1497.5</v>
      </c>
      <c r="H10" s="416">
        <f>'A.2.2'!H9</f>
        <v>710.9</v>
      </c>
      <c r="I10" s="416">
        <f>'A.2.2'!I9</f>
        <v>786.6</v>
      </c>
      <c r="J10" s="421">
        <f>'A.2.2'!J9</f>
        <v>1992.1</v>
      </c>
      <c r="K10" s="421">
        <f>'A.2.2'!K9</f>
        <v>4018.4</v>
      </c>
      <c r="L10" s="417">
        <f>'A.2.2'!L9</f>
        <v>307.39999999999998</v>
      </c>
      <c r="M10" s="424"/>
    </row>
    <row r="11" spans="1:14" x14ac:dyDescent="0.2">
      <c r="A11" s="112"/>
      <c r="B11" s="236" t="s">
        <v>174</v>
      </c>
      <c r="C11" s="358">
        <f>'A.2.2'!C11</f>
        <v>5306.9000000000005</v>
      </c>
      <c r="D11" s="358">
        <f>'A.2.2'!D11</f>
        <v>1868.9</v>
      </c>
      <c r="E11" s="358">
        <f>'A.2.2'!E11</f>
        <v>1488.9</v>
      </c>
      <c r="F11" s="358">
        <f>'A.2.2'!F11</f>
        <v>380</v>
      </c>
      <c r="G11" s="358">
        <f>'A.2.2'!G11</f>
        <v>2578.6999999999998</v>
      </c>
      <c r="H11" s="358">
        <f>'A.2.2'!H11</f>
        <v>879.6</v>
      </c>
      <c r="I11" s="358">
        <f>'A.2.2'!I11</f>
        <v>1699.1</v>
      </c>
      <c r="J11" s="358">
        <f>'A.2.2'!J11</f>
        <v>178.2</v>
      </c>
      <c r="K11" s="358">
        <f>'A.2.2'!K11</f>
        <v>681.1</v>
      </c>
      <c r="L11" s="361">
        <f>'A.2.2'!L11</f>
        <v>271.39999999999998</v>
      </c>
    </row>
    <row r="12" spans="1:14" x14ac:dyDescent="0.2">
      <c r="A12" s="237" t="s">
        <v>49</v>
      </c>
      <c r="B12" s="168"/>
      <c r="C12" s="358">
        <f t="shared" ref="C12:L12" si="1">C13</f>
        <v>9780.9</v>
      </c>
      <c r="D12" s="358">
        <f t="shared" si="1"/>
        <v>663.40000000000009</v>
      </c>
      <c r="E12" s="358">
        <f t="shared" si="1"/>
        <v>604.20000000000005</v>
      </c>
      <c r="F12" s="358">
        <f t="shared" si="1"/>
        <v>59.2</v>
      </c>
      <c r="G12" s="358">
        <f t="shared" si="1"/>
        <v>8181.4</v>
      </c>
      <c r="H12" s="358">
        <f t="shared" si="1"/>
        <v>6138.5</v>
      </c>
      <c r="I12" s="358">
        <f t="shared" si="1"/>
        <v>2042.9</v>
      </c>
      <c r="J12" s="358">
        <f t="shared" si="1"/>
        <v>325.60000000000002</v>
      </c>
      <c r="K12" s="358">
        <f t="shared" si="1"/>
        <v>610.5</v>
      </c>
      <c r="L12" s="374">
        <f t="shared" si="1"/>
        <v>245.4</v>
      </c>
      <c r="N12" s="354"/>
    </row>
    <row r="13" spans="1:14" x14ac:dyDescent="0.2">
      <c r="A13" s="237"/>
      <c r="B13" s="238" t="s">
        <v>156</v>
      </c>
      <c r="C13" s="358">
        <f>'A.2.2'!C12</f>
        <v>9780.9</v>
      </c>
      <c r="D13" s="358">
        <f>'A.2.2'!D12</f>
        <v>663.40000000000009</v>
      </c>
      <c r="E13" s="358">
        <f>'A.2.2'!E12</f>
        <v>604.20000000000005</v>
      </c>
      <c r="F13" s="359">
        <f>+'A.2.2'!F12</f>
        <v>59.2</v>
      </c>
      <c r="G13" s="358">
        <f>'A.2.2'!G12</f>
        <v>8181.4</v>
      </c>
      <c r="H13" s="358">
        <f>'A.2.2'!H12</f>
        <v>6138.5</v>
      </c>
      <c r="I13" s="358">
        <f>'A.2.2'!I12</f>
        <v>2042.9</v>
      </c>
      <c r="J13" s="358">
        <f>'A.2.2'!J12</f>
        <v>325.60000000000002</v>
      </c>
      <c r="K13" s="358">
        <f>'A.2.2'!K12</f>
        <v>610.5</v>
      </c>
      <c r="L13" s="361">
        <f>'A.2.2'!L12</f>
        <v>245.4</v>
      </c>
    </row>
    <row r="14" spans="1:14" x14ac:dyDescent="0.2">
      <c r="A14" s="237"/>
      <c r="B14" s="239" t="s">
        <v>179</v>
      </c>
      <c r="C14" s="358"/>
      <c r="D14" s="358"/>
      <c r="E14" s="358"/>
      <c r="F14" s="358"/>
      <c r="G14" s="358"/>
      <c r="H14" s="358"/>
      <c r="I14" s="358"/>
      <c r="J14" s="358"/>
      <c r="K14" s="358"/>
      <c r="L14" s="361"/>
    </row>
    <row r="15" spans="1:14" x14ac:dyDescent="0.2">
      <c r="A15" s="237"/>
      <c r="B15" s="239" t="s">
        <v>184</v>
      </c>
      <c r="C15" s="359">
        <f>'A.2.2'!C14</f>
        <v>1049.7</v>
      </c>
      <c r="D15" s="359">
        <f>'A.2.2'!D14</f>
        <v>40.5</v>
      </c>
      <c r="E15" s="359">
        <f>'A.2.2'!E14</f>
        <v>40.5</v>
      </c>
      <c r="F15" s="359" t="str">
        <f>+'A.2.2'!F14</f>
        <v>..</v>
      </c>
      <c r="G15" s="359">
        <f>'A.2.2'!G14</f>
        <v>957.5</v>
      </c>
      <c r="H15" s="359">
        <f>'A.2.2'!H14</f>
        <v>938.8</v>
      </c>
      <c r="I15" s="359">
        <f>'A.2.2'!I14</f>
        <v>18.7</v>
      </c>
      <c r="J15" s="359">
        <f>'A.2.2'!J14</f>
        <v>49.7</v>
      </c>
      <c r="K15" s="359">
        <f>'A.2.2'!K14</f>
        <v>2</v>
      </c>
      <c r="L15" s="361">
        <f>'A.2.2'!L14</f>
        <v>0.5</v>
      </c>
    </row>
    <row r="16" spans="1:14" x14ac:dyDescent="0.2">
      <c r="A16" s="110" t="s">
        <v>2</v>
      </c>
      <c r="B16" s="240"/>
      <c r="C16" s="358">
        <f>'A.2.2'!C15</f>
        <v>26335</v>
      </c>
      <c r="D16" s="359">
        <f>'A.2.2'!D15</f>
        <v>618</v>
      </c>
      <c r="E16" s="359">
        <f>'A.2.2'!E15</f>
        <v>618</v>
      </c>
      <c r="F16" s="359" t="str">
        <f>'A.2.2'!F15</f>
        <v>..</v>
      </c>
      <c r="G16" s="359">
        <f>'A.2.2'!G15</f>
        <v>23618</v>
      </c>
      <c r="H16" s="359">
        <f>'A.2.2'!H15</f>
        <v>19711</v>
      </c>
      <c r="I16" s="359">
        <f>'A.2.2'!I15</f>
        <v>3907</v>
      </c>
      <c r="J16" s="359">
        <f>'A.2.2'!J15</f>
        <v>1090</v>
      </c>
      <c r="K16" s="359">
        <f>'A.2.2'!K15</f>
        <v>1009</v>
      </c>
      <c r="L16" s="362">
        <f>'A.2.2'!L15</f>
        <v>678</v>
      </c>
    </row>
    <row r="17" spans="1:46" x14ac:dyDescent="0.2">
      <c r="A17" s="112"/>
      <c r="B17" s="169" t="s">
        <v>183</v>
      </c>
      <c r="C17" s="358"/>
      <c r="D17" s="359"/>
      <c r="E17" s="359"/>
      <c r="F17" s="359"/>
      <c r="G17" s="359"/>
      <c r="H17" s="359"/>
      <c r="I17" s="359"/>
      <c r="J17" s="359"/>
      <c r="K17" s="359"/>
      <c r="L17" s="362"/>
    </row>
    <row r="18" spans="1:46" x14ac:dyDescent="0.2">
      <c r="A18" s="112"/>
      <c r="B18" s="169" t="s">
        <v>182</v>
      </c>
      <c r="C18" s="358">
        <f>'A.2.2'!C17</f>
        <v>3756</v>
      </c>
      <c r="D18" s="359">
        <f>'A.2.2'!D17</f>
        <v>115</v>
      </c>
      <c r="E18" s="359">
        <f>'A.2.2'!E17</f>
        <v>115</v>
      </c>
      <c r="F18" s="359" t="str">
        <f>'A.2.2'!F17</f>
        <v>..</v>
      </c>
      <c r="G18" s="359">
        <f>'A.2.2'!G17</f>
        <v>3332</v>
      </c>
      <c r="H18" s="359">
        <f>'A.2.2'!H17</f>
        <v>3045</v>
      </c>
      <c r="I18" s="359">
        <f>'A.2.2'!I17</f>
        <v>287</v>
      </c>
      <c r="J18" s="359">
        <f>'A.2.2'!J17</f>
        <v>261</v>
      </c>
      <c r="K18" s="359">
        <f>'A.2.2'!K17</f>
        <v>48</v>
      </c>
      <c r="L18" s="362">
        <f>'A.2.2'!L17</f>
        <v>26</v>
      </c>
    </row>
    <row r="19" spans="1:46" x14ac:dyDescent="0.2">
      <c r="A19" s="241" t="s">
        <v>50</v>
      </c>
      <c r="B19" s="193"/>
      <c r="C19" s="363">
        <f>C9+C12+C16</f>
        <v>76830.899999999994</v>
      </c>
      <c r="D19" s="364">
        <f>SUM(D9,D12,D16)</f>
        <v>31050.400000000001</v>
      </c>
      <c r="E19" s="364">
        <f t="shared" ref="E19:L19" si="2">SUM(E9,E12,E16)</f>
        <v>30611.200000000001</v>
      </c>
      <c r="F19" s="364">
        <f t="shared" si="2"/>
        <v>439.2</v>
      </c>
      <c r="G19" s="364">
        <f t="shared" si="2"/>
        <v>35875.599999999999</v>
      </c>
      <c r="H19" s="364">
        <f t="shared" si="2"/>
        <v>27440</v>
      </c>
      <c r="I19" s="364">
        <f>SUM(I9,I12,I16)</f>
        <v>8435.6</v>
      </c>
      <c r="J19" s="364">
        <f t="shared" si="2"/>
        <v>3585.8999999999996</v>
      </c>
      <c r="K19" s="364">
        <f t="shared" si="2"/>
        <v>6319</v>
      </c>
      <c r="L19" s="365">
        <f t="shared" si="2"/>
        <v>1502.1999999999998</v>
      </c>
      <c r="M19" s="282"/>
      <c r="N19" s="354"/>
    </row>
    <row r="20" spans="1:46" x14ac:dyDescent="0.2">
      <c r="A20" s="241"/>
      <c r="B20" s="241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</row>
    <row r="21" spans="1:46" s="438" customFormat="1" x14ac:dyDescent="0.2">
      <c r="A21" s="264" t="s">
        <v>210</v>
      </c>
      <c r="B21" s="241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</row>
    <row r="22" spans="1:46" ht="12.75" customHeight="1" x14ac:dyDescent="0.2">
      <c r="A22" s="511" t="s">
        <v>212</v>
      </c>
      <c r="B22" s="511"/>
      <c r="C22" s="511"/>
      <c r="D22" s="511"/>
      <c r="E22" s="511"/>
      <c r="F22" s="243"/>
      <c r="G22" s="243"/>
      <c r="H22" s="243"/>
      <c r="I22" s="243"/>
      <c r="J22" s="243"/>
      <c r="K22" s="243"/>
    </row>
    <row r="23" spans="1:46" x14ac:dyDescent="0.2">
      <c r="A23" s="33" t="s">
        <v>247</v>
      </c>
      <c r="B23" s="202"/>
      <c r="C23" s="179"/>
      <c r="D23" s="179"/>
      <c r="E23" s="179"/>
      <c r="F23" s="179"/>
      <c r="G23" s="310"/>
      <c r="H23" s="244"/>
      <c r="I23" s="179"/>
      <c r="J23" s="179"/>
      <c r="K23" s="179"/>
    </row>
    <row r="24" spans="1:46" x14ac:dyDescent="0.2">
      <c r="A24" s="245"/>
      <c r="B24" s="245"/>
      <c r="C24" s="246"/>
      <c r="D24" s="246"/>
      <c r="E24" s="246"/>
      <c r="F24" s="246"/>
      <c r="G24" s="246"/>
      <c r="H24" s="247"/>
      <c r="I24" s="246"/>
      <c r="J24" s="247"/>
      <c r="K24" s="247"/>
    </row>
    <row r="25" spans="1:46" x14ac:dyDescent="0.2">
      <c r="A25" s="320" t="s">
        <v>197</v>
      </c>
      <c r="C25" s="326"/>
      <c r="D25" s="326"/>
      <c r="E25" s="326"/>
      <c r="F25" s="356"/>
      <c r="G25" s="326"/>
      <c r="H25" s="326"/>
      <c r="I25" s="326"/>
      <c r="J25" s="326"/>
      <c r="K25" s="326"/>
      <c r="L25" s="326"/>
      <c r="M25" s="247"/>
      <c r="N25" s="248"/>
      <c r="O25" s="248"/>
      <c r="P25" s="248"/>
    </row>
    <row r="26" spans="1:46" x14ac:dyDescent="0.2"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7"/>
      <c r="N26" s="248"/>
      <c r="O26" s="248"/>
      <c r="P26" s="248"/>
    </row>
    <row r="27" spans="1:46" x14ac:dyDescent="0.2"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7"/>
      <c r="N27" s="248"/>
      <c r="O27" s="248"/>
      <c r="P27" s="248"/>
    </row>
    <row r="28" spans="1:46" x14ac:dyDescent="0.2"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7"/>
      <c r="N28" s="248"/>
      <c r="O28" s="248"/>
      <c r="P28" s="248"/>
    </row>
    <row r="29" spans="1:46" x14ac:dyDescent="0.2"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7"/>
      <c r="N29" s="248"/>
      <c r="O29" s="248"/>
      <c r="P29" s="248"/>
    </row>
    <row r="30" spans="1:46" x14ac:dyDescent="0.2"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7"/>
      <c r="N30" s="248"/>
      <c r="O30" s="248"/>
      <c r="P30" s="248"/>
    </row>
    <row r="31" spans="1:46" x14ac:dyDescent="0.2"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7"/>
      <c r="N31" s="248"/>
      <c r="O31" s="248"/>
      <c r="P31" s="248"/>
    </row>
    <row r="32" spans="1:46" x14ac:dyDescent="0.2"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7"/>
      <c r="N32" s="248"/>
      <c r="O32" s="248"/>
      <c r="P32" s="248"/>
    </row>
    <row r="33" spans="12:16" x14ac:dyDescent="0.2">
      <c r="L33" s="248"/>
      <c r="M33" s="247"/>
      <c r="N33" s="248"/>
      <c r="O33" s="248"/>
      <c r="P33" s="248"/>
    </row>
    <row r="34" spans="12:16" x14ac:dyDescent="0.2">
      <c r="L34" s="248"/>
      <c r="M34" s="247"/>
      <c r="N34" s="248"/>
      <c r="O34" s="248"/>
      <c r="P34" s="248"/>
    </row>
    <row r="35" spans="12:16" ht="14.25" customHeight="1" x14ac:dyDescent="0.2">
      <c r="L35" s="248"/>
      <c r="M35" s="247"/>
      <c r="N35" s="248"/>
      <c r="O35" s="248"/>
      <c r="P35" s="248"/>
    </row>
    <row r="36" spans="12:16" x14ac:dyDescent="0.2">
      <c r="L36" s="248"/>
      <c r="M36" s="247"/>
      <c r="N36" s="248"/>
      <c r="O36" s="248"/>
      <c r="P36" s="248"/>
    </row>
    <row r="37" spans="12:16" x14ac:dyDescent="0.2">
      <c r="L37" s="248"/>
      <c r="M37" s="247"/>
      <c r="N37" s="248"/>
      <c r="O37" s="248"/>
      <c r="P37" s="248"/>
    </row>
    <row r="38" spans="12:16" x14ac:dyDescent="0.2">
      <c r="L38" s="248"/>
      <c r="M38" s="247"/>
      <c r="N38" s="248"/>
      <c r="O38" s="248"/>
      <c r="P38" s="248"/>
    </row>
    <row r="39" spans="12:16" x14ac:dyDescent="0.2">
      <c r="L39" s="248"/>
      <c r="M39" s="247"/>
      <c r="N39" s="248"/>
      <c r="O39" s="248"/>
      <c r="P39" s="248"/>
    </row>
    <row r="40" spans="12:16" x14ac:dyDescent="0.2">
      <c r="L40" s="248"/>
      <c r="M40" s="247"/>
      <c r="N40" s="248"/>
      <c r="O40" s="248"/>
      <c r="P40" s="248"/>
    </row>
    <row r="41" spans="12:16" x14ac:dyDescent="0.2">
      <c r="L41" s="248"/>
      <c r="M41" s="247"/>
      <c r="N41" s="248"/>
      <c r="O41" s="248"/>
      <c r="P41" s="248"/>
    </row>
  </sheetData>
  <mergeCells count="4">
    <mergeCell ref="D5:F5"/>
    <mergeCell ref="G5:I5"/>
    <mergeCell ref="K5:L5"/>
    <mergeCell ref="A22:E22"/>
  </mergeCells>
  <hyperlinks>
    <hyperlink ref="A25" location="Innhold!A1" display="Innhold" xr:uid="{00000000-0004-0000-0300-000000000000}"/>
  </hyperlinks>
  <pageMargins left="0.48" right="0.28000000000000003" top="0.984251969" bottom="0.984251969" header="0.5" footer="0.5"/>
  <pageSetup paperSize="9" scale="90" orientation="landscape" r:id="rId1"/>
  <headerFooter alignWithMargins="0"/>
  <ignoredErrors>
    <ignoredError sqref="D14:F14 F10 F13 D16:F16 F1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J23"/>
  <sheetViews>
    <sheetView showGridLines="0" zoomScaleNormal="100" workbookViewId="0">
      <selection activeCell="C9" sqref="C9"/>
    </sheetView>
  </sheetViews>
  <sheetFormatPr baseColWidth="10" defaultRowHeight="12.75" x14ac:dyDescent="0.2"/>
  <cols>
    <col min="1" max="1" width="52.28515625" style="8" customWidth="1"/>
    <col min="2" max="2" width="15" style="8" customWidth="1"/>
    <col min="3" max="4" width="16.140625" style="8" customWidth="1"/>
    <col min="5" max="5" width="18.28515625" style="8" customWidth="1"/>
    <col min="6" max="9" width="9.28515625" style="8" customWidth="1"/>
    <col min="10" max="10" width="16.85546875" style="8" customWidth="1"/>
    <col min="11" max="13" width="9.28515625" style="8" customWidth="1"/>
    <col min="14" max="16384" width="11.42578125" style="8"/>
  </cols>
  <sheetData>
    <row r="1" spans="1:10" x14ac:dyDescent="0.2">
      <c r="A1" s="352" t="s">
        <v>239</v>
      </c>
    </row>
    <row r="2" spans="1:10" ht="18" x14ac:dyDescent="0.25">
      <c r="A2" s="74" t="s">
        <v>58</v>
      </c>
    </row>
    <row r="3" spans="1:10" ht="15.75" x14ac:dyDescent="0.25">
      <c r="A3" s="22" t="s">
        <v>241</v>
      </c>
      <c r="B3" s="23"/>
      <c r="C3" s="23"/>
      <c r="D3" s="23"/>
      <c r="E3" s="23"/>
    </row>
    <row r="4" spans="1:10" x14ac:dyDescent="0.2">
      <c r="B4" s="20"/>
      <c r="C4" s="20"/>
      <c r="D4" s="20"/>
      <c r="E4" s="20"/>
      <c r="F4" s="20"/>
      <c r="G4" s="20"/>
    </row>
    <row r="5" spans="1:10" ht="16.5" x14ac:dyDescent="0.2">
      <c r="A5" s="136"/>
      <c r="B5" s="38" t="s">
        <v>0</v>
      </c>
      <c r="C5" s="38" t="s">
        <v>168</v>
      </c>
      <c r="D5" s="38" t="s">
        <v>3</v>
      </c>
      <c r="E5" s="82" t="s">
        <v>65</v>
      </c>
      <c r="F5" s="20"/>
      <c r="G5" s="20"/>
    </row>
    <row r="6" spans="1:10" ht="14.25" x14ac:dyDescent="0.2">
      <c r="A6" s="137" t="s">
        <v>131</v>
      </c>
      <c r="B6" s="40"/>
      <c r="C6" s="40"/>
      <c r="D6" s="40"/>
      <c r="E6" s="85" t="s">
        <v>64</v>
      </c>
      <c r="F6" s="20"/>
      <c r="G6"/>
      <c r="H6"/>
      <c r="I6"/>
      <c r="J6"/>
    </row>
    <row r="7" spans="1:10" x14ac:dyDescent="0.2">
      <c r="A7" s="52" t="s">
        <v>132</v>
      </c>
      <c r="B7" s="376">
        <f>SUM(D7:E7)</f>
        <v>14657.633549999977</v>
      </c>
      <c r="C7" s="422" t="s">
        <v>155</v>
      </c>
      <c r="D7" s="422">
        <v>597.72800000000007</v>
      </c>
      <c r="E7" s="377">
        <v>14059.905549999978</v>
      </c>
      <c r="F7" s="20"/>
      <c r="G7"/>
      <c r="H7"/>
      <c r="I7"/>
      <c r="J7"/>
    </row>
    <row r="8" spans="1:10" x14ac:dyDescent="0.2">
      <c r="A8" s="52" t="s">
        <v>133</v>
      </c>
      <c r="B8" s="376">
        <f>SUM(D8:E8)</f>
        <v>5041.7619199999999</v>
      </c>
      <c r="C8" s="422" t="s">
        <v>155</v>
      </c>
      <c r="D8" s="422">
        <v>1499.7370000000001</v>
      </c>
      <c r="E8" s="377">
        <v>3542.0249199999998</v>
      </c>
      <c r="F8" s="20"/>
    </row>
    <row r="9" spans="1:10" x14ac:dyDescent="0.2">
      <c r="A9" s="158" t="s">
        <v>198</v>
      </c>
      <c r="B9" s="376">
        <f t="shared" ref="B9:B13" si="0">SUM(C9:E9)</f>
        <v>7335.6725000000333</v>
      </c>
      <c r="C9" s="422">
        <v>710.9</v>
      </c>
      <c r="D9" s="382">
        <v>4618.2759999999998</v>
      </c>
      <c r="E9" s="377">
        <v>2006.4965000000338</v>
      </c>
      <c r="F9" s="20"/>
    </row>
    <row r="10" spans="1:10" x14ac:dyDescent="0.2">
      <c r="A10" s="138" t="s">
        <v>134</v>
      </c>
      <c r="B10" s="378">
        <f t="shared" si="0"/>
        <v>27035.067970000011</v>
      </c>
      <c r="C10" s="383">
        <f t="shared" ref="C10:E10" si="1">SUM(C7:C9)</f>
        <v>710.9</v>
      </c>
      <c r="D10" s="383">
        <f>SUM(D7:D9)</f>
        <v>6715.741</v>
      </c>
      <c r="E10" s="379">
        <f t="shared" si="1"/>
        <v>19608.426970000011</v>
      </c>
      <c r="F10" s="20"/>
      <c r="G10"/>
      <c r="H10"/>
      <c r="I10"/>
      <c r="J10"/>
    </row>
    <row r="11" spans="1:10" x14ac:dyDescent="0.2">
      <c r="A11" s="51" t="s">
        <v>135</v>
      </c>
      <c r="B11" s="376">
        <f t="shared" si="0"/>
        <v>8435.2532000000028</v>
      </c>
      <c r="C11" s="422">
        <v>786.6</v>
      </c>
      <c r="D11" s="382">
        <v>3742</v>
      </c>
      <c r="E11" s="377">
        <v>3906.6532000000016</v>
      </c>
      <c r="F11" s="20"/>
      <c r="G11"/>
      <c r="H11"/>
      <c r="I11"/>
      <c r="J11"/>
    </row>
    <row r="12" spans="1:10" x14ac:dyDescent="0.2">
      <c r="A12" s="158" t="s">
        <v>136</v>
      </c>
      <c r="B12" s="376">
        <f t="shared" si="0"/>
        <v>406.22536000000002</v>
      </c>
      <c r="C12" s="422" t="s">
        <v>155</v>
      </c>
      <c r="D12" s="382">
        <v>302.28800000000001</v>
      </c>
      <c r="E12" s="377">
        <v>103.93736</v>
      </c>
      <c r="F12" s="20"/>
      <c r="G12"/>
      <c r="H12"/>
      <c r="I12"/>
      <c r="J12"/>
    </row>
    <row r="13" spans="1:10" s="13" customFormat="1" x14ac:dyDescent="0.2">
      <c r="A13" s="321" t="s">
        <v>0</v>
      </c>
      <c r="B13" s="378">
        <f t="shared" si="0"/>
        <v>35876.546530000014</v>
      </c>
      <c r="C13" s="420">
        <f>SUM(C10:C12)</f>
        <v>1497.5</v>
      </c>
      <c r="D13" s="383">
        <f t="shared" ref="D13:E13" si="2">SUM(D10:D12)</f>
        <v>10760.029</v>
      </c>
      <c r="E13" s="380">
        <f t="shared" si="2"/>
        <v>23619.017530000012</v>
      </c>
      <c r="F13" s="20"/>
      <c r="G13" s="322"/>
      <c r="H13" s="322"/>
      <c r="I13" s="322"/>
      <c r="J13" s="322"/>
    </row>
    <row r="14" spans="1:10" s="13" customFormat="1" x14ac:dyDescent="0.2">
      <c r="A14" s="159"/>
      <c r="B14" s="495"/>
      <c r="C14" s="496"/>
      <c r="D14" s="439"/>
      <c r="E14" s="380"/>
      <c r="F14" s="20"/>
      <c r="G14" s="322"/>
      <c r="H14" s="322"/>
      <c r="I14" s="322"/>
      <c r="J14" s="322"/>
    </row>
    <row r="15" spans="1:10" ht="27" customHeight="1" x14ac:dyDescent="0.2">
      <c r="A15" s="512" t="s">
        <v>215</v>
      </c>
      <c r="B15" s="512"/>
      <c r="C15" s="512"/>
      <c r="D15" s="512"/>
      <c r="E15" s="512"/>
      <c r="G15"/>
      <c r="H15"/>
      <c r="I15"/>
      <c r="J15"/>
    </row>
    <row r="16" spans="1:10" x14ac:dyDescent="0.2">
      <c r="A16" s="16" t="s">
        <v>247</v>
      </c>
      <c r="G16"/>
      <c r="H16"/>
      <c r="I16"/>
      <c r="J16"/>
    </row>
    <row r="18" spans="1:5" x14ac:dyDescent="0.2">
      <c r="A18" s="320" t="s">
        <v>197</v>
      </c>
    </row>
    <row r="23" spans="1:5" x14ac:dyDescent="0.2">
      <c r="D23" s="463"/>
      <c r="E23" s="463"/>
    </row>
  </sheetData>
  <mergeCells count="1">
    <mergeCell ref="A15:E15"/>
  </mergeCells>
  <phoneticPr fontId="0" type="noConversion"/>
  <hyperlinks>
    <hyperlink ref="A18" location="Innhold!A1" display="Innhold" xr:uid="{00000000-0004-0000-0400-000000000000}"/>
  </hyperlinks>
  <pageMargins left="0.78740157499999996" right="0.78740157499999996" top="0.984251969" bottom="0.984251969" header="0.5" footer="0.5"/>
  <pageSetup paperSize="9" orientation="landscape" verticalDpi="1200" r:id="rId1"/>
  <headerFooter alignWithMargins="0"/>
  <ignoredErrors>
    <ignoredError sqref="C1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H18"/>
  <sheetViews>
    <sheetView zoomScaleNormal="100" workbookViewId="0">
      <selection activeCell="D14" sqref="D14"/>
    </sheetView>
  </sheetViews>
  <sheetFormatPr baseColWidth="10" defaultColWidth="9.140625" defaultRowHeight="11.25" x14ac:dyDescent="0.2"/>
  <cols>
    <col min="1" max="1" width="38.5703125" style="26" customWidth="1"/>
    <col min="2" max="2" width="13.5703125" style="26" customWidth="1"/>
    <col min="3" max="3" width="12.85546875" style="26" customWidth="1"/>
    <col min="4" max="4" width="16.7109375" style="26" customWidth="1"/>
    <col min="5" max="5" width="18" style="26" customWidth="1"/>
    <col min="6" max="6" width="9.140625" style="26"/>
    <col min="7" max="7" width="10.85546875" style="26" bestFit="1" customWidth="1"/>
    <col min="8" max="16384" width="9.140625" style="26"/>
  </cols>
  <sheetData>
    <row r="1" spans="1:8" ht="12" x14ac:dyDescent="0.2">
      <c r="A1" s="352" t="s">
        <v>224</v>
      </c>
    </row>
    <row r="2" spans="1:8" ht="18" x14ac:dyDescent="0.25">
      <c r="A2" s="74" t="s">
        <v>51</v>
      </c>
      <c r="B2" s="24"/>
      <c r="C2" s="24"/>
      <c r="D2" s="24"/>
      <c r="E2" s="24"/>
      <c r="F2" s="27"/>
      <c r="G2" s="27"/>
    </row>
    <row r="3" spans="1:8" ht="15.75" x14ac:dyDescent="0.25">
      <c r="A3" s="9" t="s">
        <v>226</v>
      </c>
      <c r="B3" s="30"/>
      <c r="C3" s="30"/>
      <c r="D3" s="30"/>
      <c r="E3" s="30"/>
    </row>
    <row r="4" spans="1:8" x14ac:dyDescent="0.2">
      <c r="A4" s="68"/>
    </row>
    <row r="5" spans="1:8" ht="14.25" x14ac:dyDescent="0.2">
      <c r="A5" s="139"/>
      <c r="B5" s="41" t="s">
        <v>0</v>
      </c>
      <c r="C5" s="41" t="s">
        <v>1</v>
      </c>
      <c r="D5" s="41" t="s">
        <v>3</v>
      </c>
      <c r="E5" s="82" t="s">
        <v>65</v>
      </c>
    </row>
    <row r="6" spans="1:8" ht="14.25" x14ac:dyDescent="0.2">
      <c r="A6" s="140" t="s">
        <v>137</v>
      </c>
      <c r="B6" s="42"/>
      <c r="C6" s="42"/>
      <c r="D6" s="42"/>
      <c r="E6" s="85" t="s">
        <v>64</v>
      </c>
    </row>
    <row r="7" spans="1:8" ht="12.75" x14ac:dyDescent="0.2">
      <c r="A7" s="51" t="s">
        <v>138</v>
      </c>
      <c r="B7" s="28">
        <f t="shared" ref="B7:B12" si="0">SUM(C7:E7)</f>
        <v>2399.3969800000004</v>
      </c>
      <c r="C7" s="414" t="s">
        <v>155</v>
      </c>
      <c r="D7" s="323">
        <v>431.6</v>
      </c>
      <c r="E7" s="208">
        <v>1967.7969800000003</v>
      </c>
      <c r="G7" s="25"/>
      <c r="H7" s="5"/>
    </row>
    <row r="8" spans="1:8" ht="12.75" x14ac:dyDescent="0.2">
      <c r="A8" s="51" t="s">
        <v>139</v>
      </c>
      <c r="B8" s="28">
        <f t="shared" si="0"/>
        <v>8287.6949199999999</v>
      </c>
      <c r="C8" s="414" t="s">
        <v>155</v>
      </c>
      <c r="D8" s="323">
        <v>2105.6999999999998</v>
      </c>
      <c r="E8" s="208">
        <v>6181.9949200000001</v>
      </c>
      <c r="G8" s="25"/>
    </row>
    <row r="9" spans="1:8" ht="12.75" x14ac:dyDescent="0.2">
      <c r="A9" s="52" t="s">
        <v>140</v>
      </c>
      <c r="B9" s="28">
        <f t="shared" si="0"/>
        <v>7109.5714599999992</v>
      </c>
      <c r="C9" s="414" t="s">
        <v>155</v>
      </c>
      <c r="D9" s="323">
        <v>2789.1</v>
      </c>
      <c r="E9" s="208">
        <v>4320.4714599999988</v>
      </c>
      <c r="G9" s="25"/>
    </row>
    <row r="10" spans="1:8" ht="12.75" x14ac:dyDescent="0.2">
      <c r="A10" s="51" t="s">
        <v>141</v>
      </c>
      <c r="B10" s="28">
        <f t="shared" si="0"/>
        <v>7777.1791599999997</v>
      </c>
      <c r="C10" s="414" t="s">
        <v>155</v>
      </c>
      <c r="D10" s="323">
        <v>4945.3999999999996</v>
      </c>
      <c r="E10" s="208">
        <v>2831.7791600000005</v>
      </c>
      <c r="G10" s="25"/>
    </row>
    <row r="11" spans="1:8" ht="12.75" x14ac:dyDescent="0.2">
      <c r="A11" s="52" t="s">
        <v>142</v>
      </c>
      <c r="B11" s="28">
        <f t="shared" si="0"/>
        <v>9837.7264099999993</v>
      </c>
      <c r="C11" s="414" t="s">
        <v>155</v>
      </c>
      <c r="D11" s="323">
        <v>1904.6</v>
      </c>
      <c r="E11" s="208">
        <v>7933.1264099999999</v>
      </c>
      <c r="G11" s="25"/>
    </row>
    <row r="12" spans="1:8" ht="12.75" x14ac:dyDescent="0.2">
      <c r="A12" s="51" t="s">
        <v>143</v>
      </c>
      <c r="B12" s="28">
        <f t="shared" si="0"/>
        <v>2798.2168099999999</v>
      </c>
      <c r="C12" s="414" t="s">
        <v>155</v>
      </c>
      <c r="D12" s="323">
        <v>2387.9</v>
      </c>
      <c r="E12" s="208">
        <v>410.31680999999998</v>
      </c>
      <c r="G12" s="25"/>
    </row>
    <row r="13" spans="1:8" ht="12.75" x14ac:dyDescent="0.2">
      <c r="A13" s="51" t="s">
        <v>144</v>
      </c>
      <c r="B13" s="338">
        <f>C13</f>
        <v>33164.199999999997</v>
      </c>
      <c r="C13" s="323">
        <v>33164.199999999997</v>
      </c>
      <c r="D13" s="381" t="s">
        <v>155</v>
      </c>
      <c r="E13" s="339" t="s">
        <v>155</v>
      </c>
      <c r="G13" s="25"/>
    </row>
    <row r="14" spans="1:8" ht="12.75" x14ac:dyDescent="0.2">
      <c r="A14" s="53" t="s">
        <v>0</v>
      </c>
      <c r="B14" s="340">
        <f>SUM(C14:E14)</f>
        <v>71373.985740000004</v>
      </c>
      <c r="C14" s="415">
        <f>SUM(C7:C13)</f>
        <v>33164.199999999997</v>
      </c>
      <c r="D14" s="341">
        <f>SUM(D7:D13)</f>
        <v>14564.3</v>
      </c>
      <c r="E14" s="341">
        <f>SUM(E7:E13)</f>
        <v>23645.48574</v>
      </c>
      <c r="G14" s="281"/>
    </row>
    <row r="15" spans="1:8" ht="12.75" x14ac:dyDescent="0.2">
      <c r="A15" s="24"/>
      <c r="B15" s="29"/>
      <c r="C15" s="29"/>
      <c r="D15" s="29"/>
      <c r="E15" s="29"/>
    </row>
    <row r="16" spans="1:8" x14ac:dyDescent="0.2">
      <c r="A16" s="16" t="s">
        <v>247</v>
      </c>
      <c r="B16" s="25"/>
      <c r="E16" s="283"/>
    </row>
    <row r="18" spans="1:1" ht="12.75" x14ac:dyDescent="0.2">
      <c r="A18" s="320" t="s">
        <v>197</v>
      </c>
    </row>
  </sheetData>
  <phoneticPr fontId="0" type="noConversion"/>
  <hyperlinks>
    <hyperlink ref="A18" location="Innhold!A1" display="Innhold" xr:uid="{00000000-0004-0000-0500-000000000000}"/>
  </hyperlinks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C14 C16 B1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  <pageSetUpPr fitToPage="1"/>
  </sheetPr>
  <dimension ref="A1:I20"/>
  <sheetViews>
    <sheetView showGridLines="0" zoomScaleNormal="100" workbookViewId="0">
      <selection activeCell="D42" sqref="D42"/>
    </sheetView>
  </sheetViews>
  <sheetFormatPr baseColWidth="10" defaultColWidth="9.140625" defaultRowHeight="11.25" x14ac:dyDescent="0.2"/>
  <cols>
    <col min="1" max="1" width="37.85546875" style="5" customWidth="1"/>
    <col min="2" max="2" width="11.7109375" style="5" customWidth="1"/>
    <col min="3" max="3" width="15.140625" style="5" customWidth="1"/>
    <col min="4" max="4" width="15" style="5" customWidth="1"/>
    <col min="5" max="5" width="17.42578125" style="5" customWidth="1"/>
    <col min="6" max="7" width="11.7109375" style="5" customWidth="1"/>
    <col min="8" max="8" width="15.42578125" style="5" customWidth="1"/>
    <col min="9" max="16384" width="9.140625" style="5"/>
  </cols>
  <sheetData>
    <row r="1" spans="1:8" ht="12" x14ac:dyDescent="0.2">
      <c r="A1" s="352" t="s">
        <v>224</v>
      </c>
    </row>
    <row r="2" spans="1:8" s="4" customFormat="1" ht="18" x14ac:dyDescent="0.25">
      <c r="A2" s="75" t="s">
        <v>59</v>
      </c>
    </row>
    <row r="3" spans="1:8" s="6" customFormat="1" ht="15.75" x14ac:dyDescent="0.25">
      <c r="A3" s="3" t="s">
        <v>227</v>
      </c>
      <c r="B3" s="4"/>
      <c r="C3" s="4"/>
      <c r="D3" s="4"/>
      <c r="E3" s="4"/>
      <c r="F3" s="4"/>
      <c r="G3" s="4"/>
      <c r="H3" s="4"/>
    </row>
    <row r="5" spans="1:8" ht="14.25" x14ac:dyDescent="0.2">
      <c r="A5" s="141"/>
      <c r="B5" s="513" t="s">
        <v>0</v>
      </c>
      <c r="C5" s="513" t="s">
        <v>1</v>
      </c>
      <c r="D5" s="515" t="s">
        <v>43</v>
      </c>
      <c r="E5" s="516"/>
      <c r="F5" s="513" t="s">
        <v>145</v>
      </c>
      <c r="G5" s="143" t="s">
        <v>44</v>
      </c>
    </row>
    <row r="6" spans="1:8" ht="14.25" x14ac:dyDescent="0.2">
      <c r="A6" s="144"/>
      <c r="B6" s="514"/>
      <c r="C6" s="514"/>
      <c r="D6" s="142" t="s">
        <v>60</v>
      </c>
      <c r="E6" s="142" t="s">
        <v>146</v>
      </c>
      <c r="F6" s="514"/>
      <c r="G6" s="146"/>
    </row>
    <row r="7" spans="1:8" ht="14.25" x14ac:dyDescent="0.2">
      <c r="A7" s="147"/>
      <c r="B7" s="145"/>
      <c r="C7" s="145"/>
      <c r="D7" s="145"/>
      <c r="E7" s="145" t="s">
        <v>147</v>
      </c>
      <c r="F7" s="145"/>
      <c r="G7" s="146"/>
    </row>
    <row r="8" spans="1:8" ht="14.25" x14ac:dyDescent="0.2">
      <c r="A8" s="148" t="s">
        <v>137</v>
      </c>
      <c r="B8" s="149"/>
      <c r="C8" s="149"/>
      <c r="D8" s="149"/>
      <c r="E8" s="149" t="s">
        <v>148</v>
      </c>
      <c r="F8" s="149"/>
      <c r="G8" s="150"/>
    </row>
    <row r="9" spans="1:8" ht="12.75" x14ac:dyDescent="0.2">
      <c r="A9" s="151" t="s">
        <v>138</v>
      </c>
      <c r="B9" s="28">
        <f>SUM(C9:G9)</f>
        <v>2400</v>
      </c>
      <c r="C9" s="384">
        <v>13</v>
      </c>
      <c r="D9" s="342">
        <v>318</v>
      </c>
      <c r="E9" s="342">
        <v>1972</v>
      </c>
      <c r="F9" s="342">
        <v>42</v>
      </c>
      <c r="G9" s="343">
        <v>55</v>
      </c>
    </row>
    <row r="10" spans="1:8" ht="12.75" x14ac:dyDescent="0.2">
      <c r="A10" s="151" t="s">
        <v>139</v>
      </c>
      <c r="B10" s="28">
        <f t="shared" ref="B10:B14" si="0">SUM(C10:G10)</f>
        <v>8287</v>
      </c>
      <c r="C10" s="342">
        <v>236</v>
      </c>
      <c r="D10" s="342">
        <v>1483</v>
      </c>
      <c r="E10" s="342">
        <v>5862</v>
      </c>
      <c r="F10" s="342">
        <v>323</v>
      </c>
      <c r="G10" s="344">
        <v>383</v>
      </c>
    </row>
    <row r="11" spans="1:8" ht="12.75" x14ac:dyDescent="0.2">
      <c r="A11" s="152" t="s">
        <v>140</v>
      </c>
      <c r="B11" s="28">
        <f t="shared" si="0"/>
        <v>7109</v>
      </c>
      <c r="C11" s="342">
        <v>537</v>
      </c>
      <c r="D11" s="342">
        <v>1904</v>
      </c>
      <c r="E11" s="342">
        <v>3906</v>
      </c>
      <c r="F11" s="342">
        <v>169</v>
      </c>
      <c r="G11" s="344">
        <v>593</v>
      </c>
    </row>
    <row r="12" spans="1:8" ht="12.75" x14ac:dyDescent="0.2">
      <c r="A12" s="151" t="s">
        <v>141</v>
      </c>
      <c r="B12" s="28">
        <f t="shared" si="0"/>
        <v>7776</v>
      </c>
      <c r="C12" s="342">
        <v>1737</v>
      </c>
      <c r="D12" s="342">
        <v>2050</v>
      </c>
      <c r="E12" s="342">
        <v>3079</v>
      </c>
      <c r="F12" s="342">
        <v>33</v>
      </c>
      <c r="G12" s="344">
        <v>877</v>
      </c>
    </row>
    <row r="13" spans="1:8" ht="12.75" x14ac:dyDescent="0.2">
      <c r="A13" s="152" t="s">
        <v>142</v>
      </c>
      <c r="B13" s="28">
        <f t="shared" si="0"/>
        <v>9837</v>
      </c>
      <c r="C13" s="342">
        <v>277</v>
      </c>
      <c r="D13" s="342">
        <v>1097</v>
      </c>
      <c r="E13" s="342">
        <v>7569</v>
      </c>
      <c r="F13" s="342">
        <v>650</v>
      </c>
      <c r="G13" s="344">
        <v>244</v>
      </c>
    </row>
    <row r="14" spans="1:8" ht="12.75" x14ac:dyDescent="0.2">
      <c r="A14" s="151" t="s">
        <v>143</v>
      </c>
      <c r="B14" s="28">
        <f t="shared" si="0"/>
        <v>2798</v>
      </c>
      <c r="C14" s="342">
        <v>341</v>
      </c>
      <c r="D14" s="342">
        <v>602</v>
      </c>
      <c r="E14" s="342">
        <v>1700</v>
      </c>
      <c r="F14" s="342">
        <v>20</v>
      </c>
      <c r="G14" s="344">
        <v>135</v>
      </c>
    </row>
    <row r="15" spans="1:8" ht="12.75" x14ac:dyDescent="0.2">
      <c r="A15" s="153" t="s">
        <v>0</v>
      </c>
      <c r="B15" s="340">
        <f>SUM(C15:G15)</f>
        <v>38207</v>
      </c>
      <c r="C15" s="340">
        <f>SUM(C9:C14)</f>
        <v>3141</v>
      </c>
      <c r="D15" s="340">
        <f>SUM(D9:D14)</f>
        <v>7454</v>
      </c>
      <c r="E15" s="340">
        <f>SUM(E9:E14)</f>
        <v>24088</v>
      </c>
      <c r="F15" s="340">
        <f>SUM(F9:F14)</f>
        <v>1237</v>
      </c>
      <c r="G15" s="341">
        <f>SUM(G9:G14)</f>
        <v>2287</v>
      </c>
    </row>
    <row r="16" spans="1:8" ht="12.75" x14ac:dyDescent="0.2">
      <c r="A16" s="6"/>
      <c r="B16" s="154"/>
      <c r="C16" s="497"/>
      <c r="D16" s="497"/>
      <c r="E16" s="497"/>
      <c r="F16" s="154"/>
      <c r="G16" s="154"/>
    </row>
    <row r="17" spans="1:9" ht="12.75" x14ac:dyDescent="0.2">
      <c r="A17" s="33" t="s">
        <v>247</v>
      </c>
      <c r="B17" s="155"/>
      <c r="C17" s="72"/>
      <c r="D17" s="73"/>
      <c r="E17" s="155"/>
      <c r="F17" s="155"/>
      <c r="G17" s="155"/>
    </row>
    <row r="18" spans="1:9" x14ac:dyDescent="0.2">
      <c r="B18" s="177"/>
    </row>
    <row r="19" spans="1:9" ht="12.75" x14ac:dyDescent="0.2">
      <c r="A19" s="320" t="s">
        <v>197</v>
      </c>
      <c r="E19" s="433"/>
    </row>
    <row r="20" spans="1:9" ht="12.75" x14ac:dyDescent="0.2">
      <c r="A20" s="263"/>
      <c r="B20" s="176"/>
      <c r="C20" s="176"/>
      <c r="D20" s="176"/>
      <c r="E20" s="434"/>
      <c r="F20" s="176"/>
      <c r="G20" s="176"/>
      <c r="H20" s="176"/>
      <c r="I20" s="176"/>
    </row>
  </sheetData>
  <mergeCells count="4">
    <mergeCell ref="B5:B6"/>
    <mergeCell ref="C5:C6"/>
    <mergeCell ref="D5:E5"/>
    <mergeCell ref="F5:F6"/>
  </mergeCells>
  <phoneticPr fontId="0" type="noConversion"/>
  <hyperlinks>
    <hyperlink ref="A19" location="Innhold!A1" display="Innhold" xr:uid="{00000000-0004-0000-0600-000000000000}"/>
  </hyperlinks>
  <pageMargins left="0.57999999999999996" right="0.17" top="0.984251969" bottom="0.984251969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H25"/>
  <sheetViews>
    <sheetView zoomScaleNormal="100" workbookViewId="0">
      <selection activeCell="A3" sqref="A3"/>
    </sheetView>
  </sheetViews>
  <sheetFormatPr baseColWidth="10" defaultColWidth="9.140625" defaultRowHeight="11.25" x14ac:dyDescent="0.2"/>
  <cols>
    <col min="1" max="1" width="31" style="179" customWidth="1"/>
    <col min="2" max="2" width="11.140625" style="178" customWidth="1"/>
    <col min="3" max="3" width="13" style="179" customWidth="1"/>
    <col min="4" max="4" width="17.42578125" style="179" customWidth="1"/>
    <col min="5" max="5" width="18.7109375" style="179" customWidth="1"/>
    <col min="6" max="6" width="17.28515625" style="179" customWidth="1"/>
    <col min="7" max="7" width="10.28515625" style="179" bestFit="1" customWidth="1"/>
    <col min="8" max="16384" width="9.140625" style="179"/>
  </cols>
  <sheetData>
    <row r="1" spans="1:8" ht="12" x14ac:dyDescent="0.2">
      <c r="A1" s="352" t="s">
        <v>239</v>
      </c>
    </row>
    <row r="2" spans="1:8" ht="18" x14ac:dyDescent="0.25">
      <c r="A2" s="180" t="s">
        <v>34</v>
      </c>
      <c r="B2" s="181"/>
      <c r="C2" s="182"/>
      <c r="D2" s="182"/>
      <c r="E2" s="182"/>
      <c r="F2" s="182"/>
      <c r="G2" s="182"/>
    </row>
    <row r="3" spans="1:8" ht="15.75" x14ac:dyDescent="0.25">
      <c r="A3" s="183" t="s">
        <v>233</v>
      </c>
      <c r="B3" s="181"/>
      <c r="C3" s="182"/>
      <c r="D3" s="182"/>
      <c r="E3" s="182"/>
      <c r="F3" s="182"/>
      <c r="G3" s="182"/>
    </row>
    <row r="4" spans="1:8" ht="12.75" x14ac:dyDescent="0.2">
      <c r="A4" s="182"/>
      <c r="B4" s="181"/>
      <c r="C4" s="182"/>
      <c r="D4" s="182"/>
      <c r="E4" s="182"/>
      <c r="F4" s="182"/>
      <c r="G4" s="182"/>
    </row>
    <row r="5" spans="1:8" ht="14.25" x14ac:dyDescent="0.2">
      <c r="A5" s="184" t="s">
        <v>4</v>
      </c>
      <c r="B5" s="185"/>
      <c r="C5" s="185" t="s">
        <v>0</v>
      </c>
      <c r="D5" s="185" t="s">
        <v>36</v>
      </c>
      <c r="E5" s="185" t="s">
        <v>37</v>
      </c>
      <c r="F5" s="186" t="s">
        <v>38</v>
      </c>
      <c r="G5" s="182"/>
    </row>
    <row r="6" spans="1:8" ht="14.25" x14ac:dyDescent="0.2">
      <c r="A6" s="238" t="s">
        <v>111</v>
      </c>
      <c r="B6" s="187" t="s">
        <v>39</v>
      </c>
      <c r="C6" s="464">
        <f t="shared" ref="C6:C12" si="0">SUM(D6:F6)</f>
        <v>33164.199999999997</v>
      </c>
      <c r="D6" s="465">
        <v>1387.8</v>
      </c>
      <c r="E6" s="465">
        <v>6008.6</v>
      </c>
      <c r="F6" s="466">
        <v>25767.8</v>
      </c>
      <c r="G6" s="324"/>
    </row>
    <row r="7" spans="1:8" ht="12.75" x14ac:dyDescent="0.2">
      <c r="A7" s="168"/>
      <c r="B7" s="188" t="s">
        <v>40</v>
      </c>
      <c r="C7" s="414">
        <f t="shared" si="0"/>
        <v>100</v>
      </c>
      <c r="D7" s="467">
        <f>D6/$C$6*100</f>
        <v>4.1846328269640161</v>
      </c>
      <c r="E7" s="467">
        <f>E6/$C$6*100</f>
        <v>18.117729358766383</v>
      </c>
      <c r="F7" s="468">
        <f>F6/$C$6*100</f>
        <v>77.697637814269598</v>
      </c>
    </row>
    <row r="8" spans="1:8" ht="12.75" x14ac:dyDescent="0.2">
      <c r="A8" s="168" t="s">
        <v>3</v>
      </c>
      <c r="B8" s="187" t="s">
        <v>39</v>
      </c>
      <c r="C8" s="371">
        <f t="shared" si="0"/>
        <v>14564.300000000001</v>
      </c>
      <c r="D8" s="387">
        <v>2086.3000000000002</v>
      </c>
      <c r="E8" s="387">
        <v>9768.6</v>
      </c>
      <c r="F8" s="388">
        <v>2709.4</v>
      </c>
      <c r="G8" s="191"/>
    </row>
    <row r="9" spans="1:8" ht="12.75" x14ac:dyDescent="0.2">
      <c r="A9" s="168"/>
      <c r="B9" s="188" t="s">
        <v>40</v>
      </c>
      <c r="C9" s="189">
        <f t="shared" si="0"/>
        <v>100</v>
      </c>
      <c r="D9" s="108">
        <f>D8/$C$8*100</f>
        <v>14.324752991904862</v>
      </c>
      <c r="E9" s="108">
        <f>E8/$C$8*100</f>
        <v>67.072224549068622</v>
      </c>
      <c r="F9" s="109">
        <f>F8/$C$8*100</f>
        <v>18.603022459026523</v>
      </c>
      <c r="G9" s="190"/>
    </row>
    <row r="10" spans="1:8" ht="12.75" x14ac:dyDescent="0.2">
      <c r="A10" s="192" t="s">
        <v>2</v>
      </c>
      <c r="B10" s="187" t="s">
        <v>39</v>
      </c>
      <c r="C10" s="371">
        <f t="shared" si="0"/>
        <v>23645.525970000002</v>
      </c>
      <c r="D10" s="387">
        <v>9291.548850500003</v>
      </c>
      <c r="E10" s="387">
        <v>11314.796756600001</v>
      </c>
      <c r="F10" s="388">
        <v>3039.1803629000005</v>
      </c>
      <c r="G10" s="191"/>
    </row>
    <row r="11" spans="1:8" ht="12.75" x14ac:dyDescent="0.2">
      <c r="A11" s="192"/>
      <c r="B11" s="187" t="s">
        <v>40</v>
      </c>
      <c r="C11" s="189">
        <f t="shared" si="0"/>
        <v>100</v>
      </c>
      <c r="D11" s="108">
        <v>44</v>
      </c>
      <c r="E11" s="108">
        <v>43</v>
      </c>
      <c r="F11" s="109">
        <v>13</v>
      </c>
      <c r="G11" s="190"/>
    </row>
    <row r="12" spans="1:8" s="196" customFormat="1" ht="12.75" x14ac:dyDescent="0.2">
      <c r="A12" s="193" t="s">
        <v>0</v>
      </c>
      <c r="B12" s="194" t="s">
        <v>39</v>
      </c>
      <c r="C12" s="345">
        <f t="shared" si="0"/>
        <v>71374.025970000017</v>
      </c>
      <c r="D12" s="346">
        <f>SUM(D6,D8,D10)</f>
        <v>12765.648850500003</v>
      </c>
      <c r="E12" s="346">
        <f>SUM(E6,E8,E10)</f>
        <v>27091.996756600001</v>
      </c>
      <c r="F12" s="347">
        <f>SUM(F6,F8,F10)</f>
        <v>31516.380362900003</v>
      </c>
      <c r="G12" s="195"/>
      <c r="H12" s="196" t="s">
        <v>96</v>
      </c>
    </row>
    <row r="13" spans="1:8" s="196" customFormat="1" ht="12.75" x14ac:dyDescent="0.2">
      <c r="A13" s="193"/>
      <c r="B13" s="197" t="s">
        <v>40</v>
      </c>
      <c r="C13" s="198">
        <v>100.00028916693898</v>
      </c>
      <c r="D13" s="198">
        <f>+D12/$C12*100</f>
        <v>17.885566460641677</v>
      </c>
      <c r="E13" s="198">
        <f>+E12/$C12*100</f>
        <v>37.957781403542135</v>
      </c>
      <c r="F13" s="199">
        <f>+F12/$C12*100</f>
        <v>44.156652135816174</v>
      </c>
      <c r="G13" s="200"/>
    </row>
    <row r="14" spans="1:8" s="196" customFormat="1" ht="12.75" x14ac:dyDescent="0.2">
      <c r="A14" s="241"/>
      <c r="B14" s="241"/>
      <c r="C14" s="199"/>
      <c r="D14" s="199"/>
      <c r="E14" s="199"/>
      <c r="F14" s="199"/>
      <c r="G14" s="200"/>
    </row>
    <row r="15" spans="1:8" s="196" customFormat="1" ht="12.75" x14ac:dyDescent="0.2">
      <c r="A15" s="264" t="s">
        <v>210</v>
      </c>
      <c r="B15" s="201"/>
      <c r="C15" s="195"/>
      <c r="D15" s="195"/>
      <c r="E15" s="195"/>
      <c r="F15" s="195"/>
      <c r="G15" s="195"/>
    </row>
    <row r="16" spans="1:8" x14ac:dyDescent="0.2">
      <c r="A16" s="33" t="s">
        <v>247</v>
      </c>
    </row>
    <row r="17" spans="1:7" ht="12.75" x14ac:dyDescent="0.2">
      <c r="C17" s="203"/>
      <c r="D17" s="203"/>
      <c r="E17" s="203"/>
      <c r="F17" s="203"/>
    </row>
    <row r="18" spans="1:7" ht="12.75" x14ac:dyDescent="0.2">
      <c r="A18" s="320" t="s">
        <v>197</v>
      </c>
      <c r="C18" s="203"/>
      <c r="D18" s="203"/>
      <c r="E18" s="203"/>
      <c r="F18" s="203"/>
    </row>
    <row r="19" spans="1:7" ht="12.75" x14ac:dyDescent="0.2">
      <c r="A19" s="204"/>
      <c r="C19" s="203"/>
      <c r="D19" s="203"/>
      <c r="E19" s="203"/>
      <c r="F19" s="203"/>
    </row>
    <row r="20" spans="1:7" x14ac:dyDescent="0.2">
      <c r="C20" s="205"/>
      <c r="D20" s="309"/>
      <c r="E20" s="206"/>
      <c r="F20" s="206"/>
    </row>
    <row r="21" spans="1:7" x14ac:dyDescent="0.2">
      <c r="C21" s="207"/>
      <c r="D21" s="309"/>
      <c r="E21" s="207"/>
      <c r="F21" s="207"/>
      <c r="G21" s="205"/>
    </row>
    <row r="22" spans="1:7" x14ac:dyDescent="0.2">
      <c r="C22" s="207"/>
      <c r="D22" s="309"/>
      <c r="E22" s="207"/>
      <c r="F22" s="207"/>
      <c r="G22" s="205"/>
    </row>
    <row r="23" spans="1:7" x14ac:dyDescent="0.2">
      <c r="C23" s="207"/>
      <c r="D23" s="309"/>
      <c r="E23" s="207"/>
      <c r="F23" s="207"/>
      <c r="G23" s="205"/>
    </row>
    <row r="24" spans="1:7" x14ac:dyDescent="0.2">
      <c r="C24" s="207"/>
      <c r="D24" s="309"/>
      <c r="E24" s="207"/>
      <c r="F24" s="207"/>
      <c r="G24" s="205"/>
    </row>
    <row r="25" spans="1:7" x14ac:dyDescent="0.2">
      <c r="C25" s="207"/>
      <c r="D25" s="207"/>
      <c r="E25" s="207"/>
      <c r="F25" s="207"/>
      <c r="G25" s="205"/>
    </row>
  </sheetData>
  <phoneticPr fontId="0" type="noConversion"/>
  <hyperlinks>
    <hyperlink ref="A18" location="Innhold!A1" display="Innhold" xr:uid="{00000000-0004-0000-0700-000000000000}"/>
  </hyperlinks>
  <pageMargins left="0.78740157499999996" right="0.78740157499999996" top="0.984251969" bottom="0.984251969" header="0.5" footer="0.5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  <pageSetUpPr fitToPage="1"/>
  </sheetPr>
  <dimension ref="A1:U29"/>
  <sheetViews>
    <sheetView showGridLines="0" zoomScaleNormal="100" workbookViewId="0">
      <selection activeCell="E6" sqref="E6"/>
    </sheetView>
  </sheetViews>
  <sheetFormatPr baseColWidth="10" defaultColWidth="9.140625" defaultRowHeight="11.25" x14ac:dyDescent="0.2"/>
  <cols>
    <col min="1" max="1" width="41.7109375" style="26" customWidth="1"/>
    <col min="2" max="4" width="16.42578125" style="26" customWidth="1"/>
    <col min="5" max="5" width="18" style="26" customWidth="1"/>
    <col min="6" max="6" width="17.5703125" style="26" customWidth="1"/>
    <col min="7" max="7" width="18.28515625" style="26" customWidth="1"/>
    <col min="8" max="16384" width="9.140625" style="26"/>
  </cols>
  <sheetData>
    <row r="1" spans="1:21" ht="12" x14ac:dyDescent="0.2">
      <c r="A1" s="352" t="s">
        <v>239</v>
      </c>
    </row>
    <row r="2" spans="1:21" ht="18" x14ac:dyDescent="0.25">
      <c r="A2" s="100" t="s">
        <v>61</v>
      </c>
      <c r="B2" s="24"/>
      <c r="C2" s="24"/>
      <c r="D2" s="24"/>
      <c r="E2" s="24"/>
      <c r="F2" s="24"/>
    </row>
    <row r="3" spans="1:21" ht="15.75" x14ac:dyDescent="0.25">
      <c r="A3" s="9" t="s">
        <v>237</v>
      </c>
      <c r="B3" s="24"/>
      <c r="C3" s="24"/>
      <c r="D3" s="24"/>
      <c r="E3" s="24"/>
      <c r="F3" s="24"/>
    </row>
    <row r="4" spans="1:21" ht="12.75" x14ac:dyDescent="0.2">
      <c r="A4" s="24"/>
      <c r="B4" s="24"/>
      <c r="C4" s="24"/>
      <c r="D4" s="24"/>
      <c r="E4" s="24"/>
      <c r="F4" s="30"/>
    </row>
    <row r="5" spans="1:21" s="31" customFormat="1" ht="28.5" x14ac:dyDescent="0.25">
      <c r="A5" s="391" t="s">
        <v>166</v>
      </c>
      <c r="B5" s="392" t="s">
        <v>0</v>
      </c>
      <c r="C5" s="392" t="s">
        <v>204</v>
      </c>
      <c r="D5" s="392" t="s">
        <v>3</v>
      </c>
      <c r="E5" s="186" t="s">
        <v>2</v>
      </c>
      <c r="F5" s="24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2.75" x14ac:dyDescent="0.2">
      <c r="A6" s="389" t="s">
        <v>98</v>
      </c>
      <c r="B6" s="390">
        <f>SUM(C6:E6)</f>
        <v>20946.0209139</v>
      </c>
      <c r="C6" s="390">
        <v>17821.400000000001</v>
      </c>
      <c r="D6" s="390">
        <v>1279</v>
      </c>
      <c r="E6" s="325">
        <v>1845.6209139000002</v>
      </c>
      <c r="F6" s="436"/>
    </row>
    <row r="7" spans="1:21" s="32" customFormat="1" ht="12.75" x14ac:dyDescent="0.2">
      <c r="A7" s="72" t="s">
        <v>99</v>
      </c>
      <c r="B7" s="302">
        <f t="shared" ref="B7:B9" si="0">SUM(C7:E7)</f>
        <v>5102.1000000000004</v>
      </c>
      <c r="C7" s="431">
        <v>2049.1</v>
      </c>
      <c r="D7" s="302">
        <v>991</v>
      </c>
      <c r="E7" s="325">
        <v>2062</v>
      </c>
      <c r="F7" s="262"/>
    </row>
    <row r="8" spans="1:21" ht="12.75" x14ac:dyDescent="0.2">
      <c r="A8" s="72" t="s">
        <v>100</v>
      </c>
      <c r="B8" s="302">
        <f t="shared" si="0"/>
        <v>2528</v>
      </c>
      <c r="C8" s="431">
        <v>1658</v>
      </c>
      <c r="D8" s="302">
        <v>324</v>
      </c>
      <c r="E8" s="388">
        <v>546</v>
      </c>
      <c r="F8" s="77"/>
    </row>
    <row r="9" spans="1:21" ht="12.75" x14ac:dyDescent="0.2">
      <c r="A9" s="72" t="s">
        <v>105</v>
      </c>
      <c r="B9" s="302">
        <f t="shared" si="0"/>
        <v>813.1</v>
      </c>
      <c r="C9" s="431">
        <v>318.10000000000002</v>
      </c>
      <c r="D9" s="302">
        <v>173</v>
      </c>
      <c r="E9" s="109">
        <v>322</v>
      </c>
      <c r="F9" s="78"/>
    </row>
    <row r="10" spans="1:21" s="27" customFormat="1" ht="12.75" x14ac:dyDescent="0.2">
      <c r="A10" s="159"/>
      <c r="B10" s="170"/>
      <c r="C10" s="79"/>
      <c r="D10" s="79"/>
      <c r="E10" s="170"/>
      <c r="F10" s="79"/>
    </row>
    <row r="11" spans="1:21" s="27" customFormat="1" ht="12.75" x14ac:dyDescent="0.2">
      <c r="A11" s="101" t="s">
        <v>165</v>
      </c>
      <c r="B11" s="29"/>
      <c r="C11" s="29"/>
      <c r="D11" s="29"/>
      <c r="E11" s="29"/>
      <c r="F11" s="30"/>
    </row>
    <row r="12" spans="1:21" s="266" customFormat="1" ht="12.75" x14ac:dyDescent="0.2">
      <c r="A12" s="26" t="s">
        <v>205</v>
      </c>
      <c r="B12" s="29"/>
      <c r="C12" s="29"/>
      <c r="D12" s="29"/>
      <c r="E12" s="29"/>
      <c r="F12" s="30"/>
    </row>
    <row r="13" spans="1:21" x14ac:dyDescent="0.2">
      <c r="A13" s="33" t="s">
        <v>247</v>
      </c>
      <c r="D13" s="25"/>
    </row>
    <row r="14" spans="1:21" ht="12.75" x14ac:dyDescent="0.2">
      <c r="B14" s="71"/>
      <c r="C14" s="25"/>
    </row>
    <row r="15" spans="1:21" ht="12.75" x14ac:dyDescent="0.2">
      <c r="A15" s="320" t="s">
        <v>197</v>
      </c>
      <c r="B15" s="25"/>
    </row>
    <row r="16" spans="1:21" ht="12.75" x14ac:dyDescent="0.2">
      <c r="C16" s="163"/>
      <c r="D16" s="164"/>
      <c r="E16"/>
      <c r="F16"/>
    </row>
    <row r="17" spans="1:6" ht="15" x14ac:dyDescent="0.2">
      <c r="A17" s="107"/>
      <c r="B17" s="260"/>
      <c r="C17" s="258"/>
      <c r="D17" s="258"/>
      <c r="E17" s="258"/>
      <c r="F17" s="250"/>
    </row>
    <row r="18" spans="1:6" ht="15" x14ac:dyDescent="0.2">
      <c r="B18" s="260"/>
      <c r="C18" s="261"/>
      <c r="D18" s="261"/>
      <c r="E18" s="261"/>
      <c r="F18" s="252"/>
    </row>
    <row r="19" spans="1:6" ht="15" x14ac:dyDescent="0.2">
      <c r="B19" s="260"/>
      <c r="C19" s="261"/>
      <c r="D19" s="261"/>
      <c r="E19" s="261"/>
      <c r="F19" s="250"/>
    </row>
    <row r="20" spans="1:6" ht="15" x14ac:dyDescent="0.2">
      <c r="B20" s="260"/>
      <c r="C20" s="261"/>
      <c r="D20" s="261"/>
      <c r="E20" s="261"/>
      <c r="F20" s="252"/>
    </row>
    <row r="21" spans="1:6" ht="15" x14ac:dyDescent="0.2">
      <c r="B21" s="260"/>
      <c r="C21" s="261"/>
      <c r="D21" s="261"/>
      <c r="E21" s="261"/>
      <c r="F21" s="250"/>
    </row>
    <row r="22" spans="1:6" ht="15" x14ac:dyDescent="0.2">
      <c r="B22" s="258"/>
      <c r="C22" s="259"/>
      <c r="D22" s="259"/>
      <c r="E22" s="259"/>
      <c r="F22" s="250"/>
    </row>
    <row r="23" spans="1:6" ht="15" x14ac:dyDescent="0.2">
      <c r="D23" s="251"/>
      <c r="E23" s="251"/>
      <c r="F23" s="250"/>
    </row>
    <row r="24" spans="1:6" ht="15" x14ac:dyDescent="0.2">
      <c r="C24" s="253"/>
      <c r="D24" s="251"/>
      <c r="E24" s="251"/>
      <c r="F24" s="250"/>
    </row>
    <row r="25" spans="1:6" ht="15" x14ac:dyDescent="0.2">
      <c r="C25" s="253"/>
      <c r="D25" s="253"/>
      <c r="E25" s="251"/>
      <c r="F25" s="250"/>
    </row>
    <row r="26" spans="1:6" ht="15" x14ac:dyDescent="0.2">
      <c r="C26" s="253"/>
      <c r="D26" s="253"/>
      <c r="E26" s="251"/>
      <c r="F26" s="250"/>
    </row>
    <row r="27" spans="1:6" ht="15" x14ac:dyDescent="0.2">
      <c r="C27" s="253"/>
      <c r="D27" s="253"/>
      <c r="E27" s="251"/>
      <c r="F27" s="252"/>
    </row>
    <row r="28" spans="1:6" ht="15" x14ac:dyDescent="0.2">
      <c r="C28" s="253"/>
      <c r="D28" s="253"/>
      <c r="E28" s="251"/>
      <c r="F28" s="250"/>
    </row>
    <row r="29" spans="1:6" ht="15" x14ac:dyDescent="0.2">
      <c r="D29" s="251"/>
      <c r="E29" s="251"/>
      <c r="F29" s="250"/>
    </row>
  </sheetData>
  <phoneticPr fontId="0" type="noConversion"/>
  <hyperlinks>
    <hyperlink ref="A15" location="Innhold!A1" display="Innhold" xr:uid="{00000000-0004-0000-0800-000000000000}"/>
  </hyperlinks>
  <pageMargins left="0.78740157499999996" right="0.78740157499999996" top="0.984251969" bottom="0.984251969" header="0.5" footer="0.5"/>
  <pageSetup paperSize="9" orientation="landscape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DEA8A58F09F74CA0439F7135DB4E30" ma:contentTypeVersion="11" ma:contentTypeDescription="Opprett et nytt dokument." ma:contentTypeScope="" ma:versionID="6275d609559dfe0d924e8f3218de16be">
  <xsd:schema xmlns:xsd="http://www.w3.org/2001/XMLSchema" xmlns:xs="http://www.w3.org/2001/XMLSchema" xmlns:p="http://schemas.microsoft.com/office/2006/metadata/properties" xmlns:ns2="a34e2b68-d21a-4780-a113-64622ce9bd6f" xmlns:ns3="1d083b17-9101-4e1d-973a-3cbb51c13b71" targetNamespace="http://schemas.microsoft.com/office/2006/metadata/properties" ma:root="true" ma:fieldsID="14fdc72863fb3aa732739e105bb34a7e" ns2:_="" ns3:_="">
    <xsd:import namespace="a34e2b68-d21a-4780-a113-64622ce9bd6f"/>
    <xsd:import namespace="1d083b17-9101-4e1d-973a-3cbb51c13b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e2b68-d21a-4780-a113-64622ce9b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3b17-9101-4e1d-973a-3cbb51c13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d083b17-9101-4e1d-973a-3cbb51c13b71">
      <UserInfo>
        <DisplayName>Kaja Kathrine Wendt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3E09A86-4569-436C-B9C5-776C81F07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22A96B-1BD1-4B3A-A254-F44CBA721292}"/>
</file>

<file path=customXml/itemProps3.xml><?xml version="1.0" encoding="utf-8"?>
<ds:datastoreItem xmlns:ds="http://schemas.openxmlformats.org/officeDocument/2006/customXml" ds:itemID="{F262C0F5-FAC8-4DA9-9746-05CA2B56B551}">
  <ds:schemaRefs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a34e2b68-d21a-4780-a113-64622ce9bd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d083b17-9101-4e1d-973a-3cbb51c13b7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Navngitte områder</vt:lpstr>
      </vt:variant>
      <vt:variant>
        <vt:i4>16</vt:i4>
      </vt:variant>
    </vt:vector>
  </HeadingPairs>
  <TitlesOfParts>
    <vt:vector size="32" baseType="lpstr">
      <vt:lpstr>Innhold</vt:lpstr>
      <vt:lpstr>A.2.1</vt:lpstr>
      <vt:lpstr>A.2.2</vt:lpstr>
      <vt:lpstr>A.2.3</vt:lpstr>
      <vt:lpstr>A.2.4</vt:lpstr>
      <vt:lpstr>A.2.5</vt:lpstr>
      <vt:lpstr>A.2.6</vt:lpstr>
      <vt:lpstr>A.2.7</vt:lpstr>
      <vt:lpstr>A.2.8</vt:lpstr>
      <vt:lpstr>A.2.9</vt:lpstr>
      <vt:lpstr>A.2.10</vt:lpstr>
      <vt:lpstr>A.2.11</vt:lpstr>
      <vt:lpstr>A.2.12</vt:lpstr>
      <vt:lpstr>A.2.13</vt:lpstr>
      <vt:lpstr>A.2.14</vt:lpstr>
      <vt:lpstr>A.2.15</vt:lpstr>
      <vt:lpstr>A.2.1!Utskriftsområde</vt:lpstr>
      <vt:lpstr>A.2.10!Utskriftsområde</vt:lpstr>
      <vt:lpstr>A.2.11!Utskriftsområde</vt:lpstr>
      <vt:lpstr>A.2.12!Utskriftsområde</vt:lpstr>
      <vt:lpstr>A.2.13!Utskriftsområde</vt:lpstr>
      <vt:lpstr>A.2.14!Utskriftsområde</vt:lpstr>
      <vt:lpstr>A.2.15!Utskriftsområde</vt:lpstr>
      <vt:lpstr>A.2.2!Utskriftsområde</vt:lpstr>
      <vt:lpstr>A.2.3!Utskriftsområde</vt:lpstr>
      <vt:lpstr>A.2.4!Utskriftsområde</vt:lpstr>
      <vt:lpstr>A.2.5!Utskriftsområde</vt:lpstr>
      <vt:lpstr>A.2.6!Utskriftsområde</vt:lpstr>
      <vt:lpstr>A.2.7!Utskriftsområde</vt:lpstr>
      <vt:lpstr>A.2.8!Utskriftsområde</vt:lpstr>
      <vt:lpstr>A.2.9!Utskriftsområde</vt:lpstr>
      <vt:lpstr>Innhold!Utskriftsområde</vt:lpstr>
    </vt:vector>
  </TitlesOfParts>
  <Company>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Widar Holmedal</dc:creator>
  <cp:lastModifiedBy>Hebe Gunnes</cp:lastModifiedBy>
  <cp:lastPrinted>2019-02-26T12:22:37Z</cp:lastPrinted>
  <dcterms:created xsi:type="dcterms:W3CDTF">2000-06-27T11:17:16Z</dcterms:created>
  <dcterms:modified xsi:type="dcterms:W3CDTF">2021-10-17T18:48:19Z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0x0101004CDEA8A58F09F74CA0439F7135DB4E30</vt:lpwstr>
  </property>
</Properties>
</file>