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0" documentId="8_{FD6C9EF2-A20B-4579-B38F-0B7CCD12A090}" xr6:coauthVersionLast="47" xr6:coauthVersionMax="47" xr10:uidLastSave="{00000000-0000-0000-0000-000000000000}"/>
  <bookViews>
    <workbookView xWindow="57480" yWindow="-120" windowWidth="29040" windowHeight="15990" tabRatio="817" firstSheet="12" activeTab="12" xr2:uid="{00000000-000D-0000-FFFF-FFFF00000000}"/>
  </bookViews>
  <sheets>
    <sheet name="Innhold" sheetId="56" r:id="rId1"/>
    <sheet name="A.7.1" sheetId="57" r:id="rId2"/>
    <sheet name="A.7.2" sheetId="60" r:id="rId3"/>
    <sheet name="A.7.3" sheetId="49" r:id="rId4"/>
    <sheet name="A.7.4" sheetId="50" r:id="rId5"/>
    <sheet name="A.7.5" sheetId="51" r:id="rId6"/>
    <sheet name="A.7.6" sheetId="52" r:id="rId7"/>
    <sheet name="A.7.7" sheetId="53" r:id="rId8"/>
    <sheet name="A.7.8" sheetId="43" r:id="rId9"/>
    <sheet name="A.7.9" sheetId="44" r:id="rId10"/>
    <sheet name="A.7.10" sheetId="45" r:id="rId11"/>
    <sheet name="A.7.11" sheetId="46" r:id="rId12"/>
    <sheet name="A.7.12" sheetId="47" r:id="rId13"/>
    <sheet name="A.7.13" sheetId="59" r:id="rId14"/>
    <sheet name="A.7.14" sheetId="55" r:id="rId15"/>
    <sheet name="A.7.15" sheetId="17" r:id="rId16"/>
    <sheet name="A.7.16" sheetId="61" r:id="rId17"/>
  </sheets>
  <externalReferences>
    <externalReference r:id="rId18"/>
  </externalReferences>
  <definedNames>
    <definedName name="MSTI01">'[1]01-G_PPP'!$A$5:$BR$52</definedName>
    <definedName name="MSTI01A">'[1]01A-G_NC'!$A$5:$BR$52</definedName>
    <definedName name="MSTI02">'[1]02-G_XGDP'!$A$5:$BR$52</definedName>
    <definedName name="MSTI03">'[1]03-G_PPPCT'!$A$5:$BR$52</definedName>
    <definedName name="MSTI04">'[1]04-G_XPOP'!$A$5:$BR$52</definedName>
    <definedName name="MSTI05">'[1]05-G_CVXGDP'!$A$5:$BR$52</definedName>
    <definedName name="MSTI06">'[1]06-G_BRXGDP'!$A$5:$BR$52</definedName>
    <definedName name="MSTI07">'[1]07-TP_RS'!$A$5:$BR$52</definedName>
    <definedName name="MSTI08A">'[1]08A-TP_RSXLF'!$A$5:$BR$52</definedName>
    <definedName name="MSTI09">'[1]09-TP_TT'!$A$5:$BR$52</definedName>
    <definedName name="MSTI10A">'[1]10A-TP_TTXLF'!$A$5:$BR$52</definedName>
    <definedName name="MSTI12">'[1]12-G_FGXGDP'!$A$5:$BR$52</definedName>
    <definedName name="MSTI13">'[1]13-G_XFB'!$A$5:$BR$52</definedName>
    <definedName name="MSTI14">'[1]14-G_XFG'!$A$5:$BR$52</definedName>
    <definedName name="MSTI15">'[1]15-G_XFON'!$A$5:$BR$52</definedName>
    <definedName name="MSTI16">'[1]16-G_XFA'!$A$5:$BR$52</definedName>
    <definedName name="MSTI17">'[1]17-G_XEB'!$A$5:$BR$52</definedName>
    <definedName name="MSTI18">'[1]18-G_XEH'!$A$5:$BR$52</definedName>
    <definedName name="MSTI19">'[1]19-G_XEG'!$A$5:$BR$52</definedName>
    <definedName name="MSTI20">'[1]20-G_XEI'!$A$5:$BR$52</definedName>
    <definedName name="MSTI23">'[1]23-B_PPP'!$A$5:$BR$52</definedName>
    <definedName name="MSTI23A">'[1]23A-B_NC'!$A$5:$BR$52</definedName>
    <definedName name="MSTI24">'[1]24-B_XGDP'!$A$5:$BR$52</definedName>
    <definedName name="MSTI25">'[1]25-B_PPPCT'!$A$5:$BR$52</definedName>
    <definedName name="MSTI27">'[1]27-BP_RS'!$A$5:$BR$52</definedName>
    <definedName name="MSTI30">'[1]30-BP_TT'!$A$5:$BR$52</definedName>
    <definedName name="MSTI35">'[1]35-B_XFB'!$A$5:$BR$52</definedName>
    <definedName name="MSTI36">'[1]36-B_XFG'!$A$5:$BR$52</definedName>
    <definedName name="MSTI37">'[1]37-B_XFON'!$A$5:$BR$52</definedName>
    <definedName name="MSTI38">'[1]38-B_XFA'!$A$5:$BR$52</definedName>
    <definedName name="MSTI43">'[1]43-H_PPP'!$A$5:$BR$52</definedName>
    <definedName name="MSTI43A">'[1]43A-H_NC'!$A$5:$BR$52</definedName>
    <definedName name="MSTI44">'[1]44-H_XGDP'!$A$5:$BR$52</definedName>
    <definedName name="MSTI46">'[1]46-H_XFB'!$A$5:$BR$52</definedName>
    <definedName name="MSTI47">'[1]47-HP_RS'!$A$5:$BR$52</definedName>
    <definedName name="MSTI47A">'[1]47A-HP_RSGRO'!$A$5:$BR$52</definedName>
    <definedName name="MSTI48">'[1]48-HP_RSXRS'!$A$5:$BR$52</definedName>
    <definedName name="MSTI49">'[1]49-HP_TT'!$A$5:$BR$52</definedName>
    <definedName name="MSTI49A">'[1]49A-HP_TTGRO'!$A$5:$BR$52</definedName>
    <definedName name="MSTI50">'[1]50-GV_PPP'!$A$5:$BR$52</definedName>
    <definedName name="MSTI50A">'[1]50A-GV_NC'!$A$5:$BR$52</definedName>
    <definedName name="MSTI51">'[1]51-GV_XGDP'!$A$5:$BR$52</definedName>
    <definedName name="MSTI52">'[1]52-GV_PPPCT'!$A$5:$BR$52</definedName>
    <definedName name="MSTI53">'[1]53-GV_XFB'!$A$5:$BR$52</definedName>
    <definedName name="MSTi54">'[1]54-GP_RS'!$A$5:$BR$52</definedName>
    <definedName name="MSTI55">'[1]55-GP_RSXRS'!$A$5:$BR$52</definedName>
    <definedName name="MSTI56">'[1]56-GP_TT'!$A$5:$BR$52</definedName>
    <definedName name="MSTI56A">'[1]56A-GP_TTGRO'!$A$5:$BR$52</definedName>
    <definedName name="MSTI57">'[1]57-C_PPP'!$A$5:$BR$52</definedName>
    <definedName name="MSTI57A">'[1]57A-C_NC'!$A$5:$BR$52</definedName>
    <definedName name="MSTI58">'[1]58-C_DFXTT'!$A$5:$BR$52</definedName>
    <definedName name="MSTI59">'[1]59-C_CVXTT'!$A$5:$BR$52</definedName>
    <definedName name="MSTIA1">'[1]A1-GDP'!$A$5:$BR$52</definedName>
    <definedName name="MSTIA2">'[1]A2-GDP_PPP'!$A$5:$BR$52</definedName>
    <definedName name="MSTIB">'[1]B-PI'!$A$5:$BR$52</definedName>
    <definedName name="MSTIC">'[1]C-PPP-C'!$A$5:$BR$52</definedName>
    <definedName name="MSTIE">'[1]E-TOTPOP'!$A$5:$BR$52</definedName>
    <definedName name="MSTIH">'[1]H-ALF'!$A$5:$BR$52</definedName>
    <definedName name="MSTII">'[1]I-EXCH'!$A$5:$BR$52</definedName>
    <definedName name="_xlnm.Print_Area" localSheetId="1">'A.7.1'!$A$1:$H$12</definedName>
    <definedName name="_xlnm.Print_Area" localSheetId="10">'A.7.10'!$A$1:$I$2</definedName>
    <definedName name="_xlnm.Print_Area" localSheetId="11">'A.7.11'!$A$1:$P$19</definedName>
    <definedName name="_xlnm.Print_Area" localSheetId="12">'A.7.12'!$A$1:$H$20</definedName>
    <definedName name="_xlnm.Print_Area" localSheetId="13">'A.7.13'!$A$1:$H$14</definedName>
    <definedName name="_xlnm.Print_Area" localSheetId="14">'A.7.14'!$A$1:$M$47</definedName>
    <definedName name="_xlnm.Print_Area" localSheetId="15">'A.7.15'!$A$1:$E$55</definedName>
    <definedName name="_xlnm.Print_Area" localSheetId="2">'A.7.2'!$A$1:$M$32</definedName>
    <definedName name="_xlnm.Print_Area" localSheetId="3">'A.7.3'!$A$1:$N$26</definedName>
    <definedName name="_xlnm.Print_Area" localSheetId="4">'A.7.4'!$A$1:$J$19</definedName>
    <definedName name="_xlnm.Print_Area" localSheetId="5">'A.7.5'!$A$1:$N$19</definedName>
    <definedName name="_xlnm.Print_Area" localSheetId="6">'A.7.6'!$A$1:$M$19</definedName>
    <definedName name="_xlnm.Print_Area" localSheetId="7">'A.7.7'!$A$1:$M$18</definedName>
    <definedName name="_xlnm.Print_Area" localSheetId="8">'A.7.8'!$A$1:$P$5</definedName>
    <definedName name="_xlnm.Print_Area" localSheetId="9">'A.7.9'!$A$2:$P$4</definedName>
    <definedName name="_xlnm.Print_Area" localSheetId="0">Innhold!$A$1:$C$18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6" l="1"/>
  <c r="B14" i="45"/>
  <c r="H15" i="45"/>
  <c r="G15" i="45"/>
  <c r="C15" i="45"/>
  <c r="D15" i="45"/>
  <c r="E15" i="45"/>
  <c r="F15" i="45"/>
  <c r="M16" i="44"/>
  <c r="J16" i="44"/>
  <c r="G16" i="44"/>
  <c r="G15" i="44"/>
  <c r="B16" i="44"/>
  <c r="D16" i="44" s="1"/>
  <c r="E17" i="44"/>
  <c r="F17" i="44"/>
  <c r="H17" i="44"/>
  <c r="I17" i="44"/>
  <c r="K17" i="44"/>
  <c r="L17" i="44"/>
  <c r="E20" i="43"/>
  <c r="E17" i="43"/>
  <c r="E13" i="43"/>
  <c r="E21" i="43" s="1"/>
  <c r="B21" i="45"/>
  <c r="B20" i="45"/>
  <c r="B18" i="45"/>
  <c r="B17" i="45"/>
  <c r="B16" i="45"/>
  <c r="F19" i="45"/>
  <c r="B15" i="45" l="1"/>
  <c r="G19" i="45"/>
  <c r="H22" i="45"/>
  <c r="F22" i="45"/>
  <c r="E22" i="45"/>
  <c r="D22" i="45"/>
  <c r="C22" i="45"/>
  <c r="H19" i="45"/>
  <c r="E19" i="45"/>
  <c r="D19" i="45"/>
  <c r="C19" i="45"/>
  <c r="B13" i="45"/>
  <c r="B12" i="45"/>
  <c r="B11" i="45"/>
  <c r="B10" i="45"/>
  <c r="B9" i="45"/>
  <c r="C23" i="44"/>
  <c r="T10" i="43"/>
  <c r="B17" i="43"/>
  <c r="E21" i="44"/>
  <c r="E24" i="44"/>
  <c r="O24" i="44"/>
  <c r="B20" i="44"/>
  <c r="H21" i="44"/>
  <c r="J12" i="44"/>
  <c r="M19" i="44"/>
  <c r="O17" i="44"/>
  <c r="N17" i="44"/>
  <c r="B17" i="44" s="1"/>
  <c r="P19" i="44"/>
  <c r="P18" i="44"/>
  <c r="M18" i="44"/>
  <c r="J18" i="44"/>
  <c r="J14" i="44"/>
  <c r="M12" i="44"/>
  <c r="G12" i="44"/>
  <c r="O13" i="43"/>
  <c r="S20" i="43"/>
  <c r="R20" i="43"/>
  <c r="Q20" i="43"/>
  <c r="P20" i="43"/>
  <c r="R17" i="43"/>
  <c r="P17" i="43"/>
  <c r="Q17" i="43"/>
  <c r="S17" i="43"/>
  <c r="U20" i="43"/>
  <c r="H13" i="43"/>
  <c r="C13" i="43"/>
  <c r="D13" i="43"/>
  <c r="F13" i="43"/>
  <c r="G13" i="43"/>
  <c r="I13" i="43"/>
  <c r="J13" i="43"/>
  <c r="K13" i="43"/>
  <c r="L13" i="43"/>
  <c r="M13" i="43"/>
  <c r="N13" i="43"/>
  <c r="P13" i="43"/>
  <c r="Q13" i="43"/>
  <c r="R13" i="43"/>
  <c r="S13" i="43"/>
  <c r="O20" i="43"/>
  <c r="T7" i="43"/>
  <c r="T9" i="43"/>
  <c r="T11" i="43"/>
  <c r="M20" i="43"/>
  <c r="N20" i="43"/>
  <c r="L20" i="43"/>
  <c r="K20" i="43"/>
  <c r="J20" i="43"/>
  <c r="I20" i="43"/>
  <c r="H20" i="43"/>
  <c r="G20" i="43"/>
  <c r="F20" i="43"/>
  <c r="D20" i="43"/>
  <c r="C20" i="43"/>
  <c r="B20" i="43"/>
  <c r="U17" i="43"/>
  <c r="M17" i="43"/>
  <c r="N17" i="43"/>
  <c r="L17" i="43"/>
  <c r="K17" i="43"/>
  <c r="J17" i="43"/>
  <c r="I17" i="43"/>
  <c r="H17" i="43"/>
  <c r="G17" i="43"/>
  <c r="F17" i="43"/>
  <c r="D17" i="43"/>
  <c r="C17" i="43"/>
  <c r="U13" i="43"/>
  <c r="F23" i="45" l="1"/>
  <c r="E23" i="45"/>
  <c r="D23" i="45"/>
  <c r="C23" i="45"/>
  <c r="B19" i="45"/>
  <c r="G22" i="45"/>
  <c r="G23" i="45" s="1"/>
  <c r="H23" i="45"/>
  <c r="C22" i="44"/>
  <c r="P22" i="44"/>
  <c r="I24" i="44"/>
  <c r="J22" i="44"/>
  <c r="F24" i="44"/>
  <c r="M23" i="44"/>
  <c r="O21" i="44"/>
  <c r="O25" i="44" s="1"/>
  <c r="J15" i="44"/>
  <c r="K21" i="44"/>
  <c r="M13" i="44"/>
  <c r="J13" i="44"/>
  <c r="P23" i="44"/>
  <c r="E25" i="44"/>
  <c r="I21" i="44"/>
  <c r="J21" i="44" s="1"/>
  <c r="L21" i="44"/>
  <c r="P21" i="43"/>
  <c r="B13" i="43"/>
  <c r="B21" i="43" s="1"/>
  <c r="Q21" i="43"/>
  <c r="U21" i="43"/>
  <c r="L21" i="43"/>
  <c r="N21" i="43"/>
  <c r="R21" i="43"/>
  <c r="S21" i="43"/>
  <c r="G14" i="44"/>
  <c r="D12" i="44"/>
  <c r="M11" i="44"/>
  <c r="L24" i="44"/>
  <c r="H24" i="44"/>
  <c r="J11" i="44"/>
  <c r="M14" i="44"/>
  <c r="D11" i="44"/>
  <c r="G22" i="44"/>
  <c r="M15" i="44"/>
  <c r="B23" i="44"/>
  <c r="G23" i="44"/>
  <c r="G13" i="44"/>
  <c r="P20" i="44"/>
  <c r="N24" i="44"/>
  <c r="N21" i="44"/>
  <c r="J23" i="44"/>
  <c r="J19" i="44"/>
  <c r="B22" i="44"/>
  <c r="M22" i="44"/>
  <c r="K24" i="44"/>
  <c r="G19" i="44"/>
  <c r="F21" i="44"/>
  <c r="G18" i="44"/>
  <c r="D14" i="44"/>
  <c r="B18" i="44"/>
  <c r="B19" i="44"/>
  <c r="G11" i="44"/>
  <c r="T20" i="43"/>
  <c r="O21" i="43"/>
  <c r="T17" i="43"/>
  <c r="D21" i="43"/>
  <c r="H21" i="43"/>
  <c r="F21" i="43"/>
  <c r="I21" i="43"/>
  <c r="K21" i="43"/>
  <c r="J21" i="43"/>
  <c r="C21" i="43"/>
  <c r="G21" i="43"/>
  <c r="M21" i="43"/>
  <c r="J24" i="44" l="1"/>
  <c r="B23" i="45"/>
  <c r="B22" i="45"/>
  <c r="D22" i="44"/>
  <c r="C24" i="44"/>
  <c r="G24" i="44"/>
  <c r="D23" i="44"/>
  <c r="C21" i="44"/>
  <c r="M21" i="44"/>
  <c r="L25" i="44"/>
  <c r="D13" i="44"/>
  <c r="M24" i="44"/>
  <c r="D15" i="44"/>
  <c r="T13" i="43"/>
  <c r="F25" i="44"/>
  <c r="C17" i="44"/>
  <c r="B24" i="44"/>
  <c r="G21" i="44"/>
  <c r="P24" i="44"/>
  <c r="N25" i="44"/>
  <c r="P25" i="44" s="1"/>
  <c r="P21" i="44"/>
  <c r="I25" i="44"/>
  <c r="J17" i="44"/>
  <c r="H25" i="44"/>
  <c r="K25" i="44"/>
  <c r="M17" i="44"/>
  <c r="B21" i="44"/>
  <c r="G17" i="44"/>
  <c r="T21" i="43"/>
  <c r="B25" i="44" l="1"/>
  <c r="D21" i="44"/>
  <c r="D24" i="44"/>
  <c r="M25" i="44"/>
  <c r="C25" i="44"/>
  <c r="D17" i="44"/>
  <c r="J25" i="44"/>
  <c r="G25" i="44"/>
  <c r="D25" i="44" l="1"/>
  <c r="C8" i="57"/>
  <c r="F8" i="57"/>
  <c r="F10" i="57" s="1"/>
  <c r="C9" i="57"/>
  <c r="F9" i="57"/>
  <c r="D10" i="57"/>
  <c r="E10" i="57"/>
  <c r="G10" i="57"/>
  <c r="H10" i="57"/>
  <c r="B9" i="57" l="1"/>
  <c r="B8" i="57"/>
  <c r="B10" i="57" s="1"/>
  <c r="C10" i="57"/>
  <c r="G28" i="49"/>
  <c r="G27" i="49"/>
  <c r="B19" i="56" l="1"/>
  <c r="C19" i="56"/>
  <c r="C11" i="50"/>
  <c r="B11" i="50" s="1"/>
  <c r="C7" i="50" l="1"/>
  <c r="H13" i="50"/>
  <c r="D10" i="60" l="1"/>
  <c r="D11" i="60"/>
  <c r="C27" i="60" l="1"/>
  <c r="B39" i="55" l="1"/>
  <c r="H16" i="52"/>
  <c r="J16" i="52"/>
  <c r="I16" i="52"/>
  <c r="F16" i="52"/>
  <c r="G16" i="52"/>
  <c r="D10" i="52"/>
  <c r="E16" i="52" l="1"/>
  <c r="C16" i="52"/>
  <c r="B10" i="52"/>
  <c r="D10" i="51"/>
  <c r="C16" i="51"/>
  <c r="C12" i="50" l="1"/>
  <c r="B7" i="50"/>
  <c r="F13" i="50"/>
  <c r="D24" i="59"/>
  <c r="C22" i="59"/>
  <c r="C24" i="59" s="1"/>
  <c r="B20" i="59"/>
  <c r="E27" i="49" l="1"/>
  <c r="F27" i="49"/>
  <c r="H27" i="49"/>
  <c r="I27" i="49"/>
  <c r="J27" i="49"/>
  <c r="C27" i="49"/>
  <c r="B11" i="60"/>
  <c r="D12" i="60"/>
  <c r="B12" i="60" s="1"/>
  <c r="D13" i="60"/>
  <c r="D14" i="60"/>
  <c r="B14" i="60" s="1"/>
  <c r="D15" i="60"/>
  <c r="B15" i="60" s="1"/>
  <c r="D16" i="60"/>
  <c r="B16" i="60" s="1"/>
  <c r="D17" i="60"/>
  <c r="B17" i="60" s="1"/>
  <c r="D18" i="60"/>
  <c r="D19" i="60"/>
  <c r="B19" i="60" s="1"/>
  <c r="D20" i="60"/>
  <c r="B20" i="60" s="1"/>
  <c r="D21" i="60"/>
  <c r="B21" i="60" s="1"/>
  <c r="D22" i="60"/>
  <c r="B22" i="60" s="1"/>
  <c r="D23" i="60"/>
  <c r="B23" i="60" s="1"/>
  <c r="D24" i="60"/>
  <c r="B24" i="60" s="1"/>
  <c r="D25" i="60"/>
  <c r="B25" i="60" s="1"/>
  <c r="D26" i="60"/>
  <c r="B26" i="60" s="1"/>
  <c r="B10" i="60"/>
  <c r="M10" i="60" s="1"/>
  <c r="B18" i="60" l="1"/>
  <c r="L18" i="60" s="1"/>
  <c r="M18" i="60"/>
  <c r="B13" i="60"/>
  <c r="L13" i="60" s="1"/>
  <c r="M13" i="60"/>
  <c r="K13" i="60" s="1"/>
  <c r="B38" i="55"/>
  <c r="B23" i="59"/>
  <c r="B22" i="59"/>
  <c r="B21" i="59"/>
  <c r="B19" i="59"/>
  <c r="B18" i="59"/>
  <c r="B17" i="59"/>
  <c r="B16" i="59"/>
  <c r="B15" i="59"/>
  <c r="B13" i="59"/>
  <c r="B14" i="59"/>
  <c r="B12" i="59"/>
  <c r="B10" i="59"/>
  <c r="B11" i="59"/>
  <c r="B9" i="59"/>
  <c r="B8" i="59"/>
  <c r="B6" i="59"/>
  <c r="B7" i="59"/>
  <c r="B24" i="59" l="1"/>
  <c r="B27" i="60"/>
  <c r="K18" i="60"/>
  <c r="J16" i="53" l="1"/>
  <c r="I16" i="53"/>
  <c r="H16" i="53"/>
  <c r="G16" i="53"/>
  <c r="E16" i="53"/>
  <c r="D15" i="53"/>
  <c r="B15" i="53" s="1"/>
  <c r="L15" i="53" s="1"/>
  <c r="M15" i="53" s="1"/>
  <c r="D14" i="53"/>
  <c r="B14" i="53" s="1"/>
  <c r="L14" i="53" s="1"/>
  <c r="M14" i="53" s="1"/>
  <c r="D13" i="53"/>
  <c r="B13" i="53" s="1"/>
  <c r="L13" i="53" s="1"/>
  <c r="M13" i="53" s="1"/>
  <c r="D12" i="53"/>
  <c r="B12" i="53" s="1"/>
  <c r="L12" i="53" s="1"/>
  <c r="M12" i="53" s="1"/>
  <c r="D11" i="53"/>
  <c r="B11" i="53" s="1"/>
  <c r="L11" i="53" s="1"/>
  <c r="M11" i="53" s="1"/>
  <c r="D10" i="53"/>
  <c r="B10" i="53" s="1"/>
  <c r="D15" i="52"/>
  <c r="B15" i="52" s="1"/>
  <c r="L15" i="52" s="1"/>
  <c r="M15" i="52" s="1"/>
  <c r="D14" i="52"/>
  <c r="B14" i="52" s="1"/>
  <c r="L14" i="52" s="1"/>
  <c r="M14" i="52" s="1"/>
  <c r="D13" i="52"/>
  <c r="B13" i="52" s="1"/>
  <c r="L13" i="52" s="1"/>
  <c r="M13" i="52" s="1"/>
  <c r="D12" i="52"/>
  <c r="B12" i="52" s="1"/>
  <c r="L12" i="52" s="1"/>
  <c r="M12" i="52" s="1"/>
  <c r="D11" i="52"/>
  <c r="L10" i="52"/>
  <c r="M10" i="52" s="1"/>
  <c r="J16" i="51"/>
  <c r="I16" i="51"/>
  <c r="H16" i="51"/>
  <c r="G16" i="51"/>
  <c r="F16" i="51"/>
  <c r="E16" i="51"/>
  <c r="D15" i="51"/>
  <c r="B15" i="51" s="1"/>
  <c r="L15" i="51" s="1"/>
  <c r="D14" i="51"/>
  <c r="B14" i="51" s="1"/>
  <c r="L14" i="51" s="1"/>
  <c r="D13" i="51"/>
  <c r="B13" i="51" s="1"/>
  <c r="L13" i="51" s="1"/>
  <c r="D12" i="51"/>
  <c r="B12" i="51" s="1"/>
  <c r="L12" i="51" s="1"/>
  <c r="D11" i="51"/>
  <c r="B11" i="51" s="1"/>
  <c r="L11" i="51" s="1"/>
  <c r="B10" i="51"/>
  <c r="L10" i="51" s="1"/>
  <c r="J13" i="50"/>
  <c r="I13" i="50"/>
  <c r="G13" i="50"/>
  <c r="E13" i="50"/>
  <c r="D13" i="50"/>
  <c r="B12" i="50"/>
  <c r="C10" i="50"/>
  <c r="C9" i="50"/>
  <c r="C8" i="50"/>
  <c r="B8" i="50" s="1"/>
  <c r="D26" i="49"/>
  <c r="D25" i="49"/>
  <c r="B25" i="49" s="1"/>
  <c r="L25" i="49" s="1"/>
  <c r="D24" i="49"/>
  <c r="D23" i="49"/>
  <c r="B23" i="49" s="1"/>
  <c r="M23" i="49" s="1"/>
  <c r="D22" i="49"/>
  <c r="D21" i="49"/>
  <c r="B21" i="49" s="1"/>
  <c r="L21" i="49" s="1"/>
  <c r="D20" i="49"/>
  <c r="D19" i="49"/>
  <c r="B19" i="49" s="1"/>
  <c r="M19" i="49" s="1"/>
  <c r="D18" i="49"/>
  <c r="D17" i="49"/>
  <c r="B17" i="49" s="1"/>
  <c r="L17" i="49" s="1"/>
  <c r="D16" i="49"/>
  <c r="D15" i="49"/>
  <c r="B15" i="49" s="1"/>
  <c r="M15" i="49" s="1"/>
  <c r="D14" i="49"/>
  <c r="D13" i="49"/>
  <c r="B13" i="49" s="1"/>
  <c r="L13" i="49" s="1"/>
  <c r="D12" i="49"/>
  <c r="D11" i="49"/>
  <c r="B11" i="49" s="1"/>
  <c r="M11" i="49" s="1"/>
  <c r="D10" i="49"/>
  <c r="B10" i="49" s="1"/>
  <c r="B5" i="56"/>
  <c r="B10" i="50" l="1"/>
  <c r="C13" i="50"/>
  <c r="B11" i="52"/>
  <c r="D16" i="52"/>
  <c r="B9" i="50"/>
  <c r="M10" i="49"/>
  <c r="L10" i="49"/>
  <c r="D16" i="51"/>
  <c r="M10" i="51"/>
  <c r="M11" i="51"/>
  <c r="M12" i="51"/>
  <c r="M13" i="51"/>
  <c r="M14" i="51"/>
  <c r="M15" i="51"/>
  <c r="B16" i="53"/>
  <c r="L16" i="53" s="1"/>
  <c r="M16" i="53" s="1"/>
  <c r="L10" i="53"/>
  <c r="M10" i="53" s="1"/>
  <c r="D16" i="53"/>
  <c r="B16" i="51"/>
  <c r="M17" i="49"/>
  <c r="K17" i="49" s="1"/>
  <c r="M21" i="49"/>
  <c r="K21" i="49" s="1"/>
  <c r="M25" i="49"/>
  <c r="K25" i="49" s="1"/>
  <c r="D27" i="49"/>
  <c r="L11" i="49"/>
  <c r="K11" i="49" s="1"/>
  <c r="B14" i="49"/>
  <c r="L14" i="49" s="1"/>
  <c r="L15" i="49"/>
  <c r="K15" i="49" s="1"/>
  <c r="B18" i="49"/>
  <c r="L18" i="49" s="1"/>
  <c r="L19" i="49"/>
  <c r="K19" i="49" s="1"/>
  <c r="B22" i="49"/>
  <c r="L23" i="49"/>
  <c r="K23" i="49" s="1"/>
  <c r="B26" i="49"/>
  <c r="L26" i="49" s="1"/>
  <c r="M13" i="49"/>
  <c r="K13" i="49" s="1"/>
  <c r="B12" i="49"/>
  <c r="L12" i="49" s="1"/>
  <c r="B16" i="49"/>
  <c r="B20" i="49"/>
  <c r="B24" i="49"/>
  <c r="L24" i="49" s="1"/>
  <c r="C5" i="56"/>
  <c r="J27" i="60"/>
  <c r="I27" i="60"/>
  <c r="H27" i="60"/>
  <c r="G27" i="60"/>
  <c r="F27" i="60"/>
  <c r="E27" i="60"/>
  <c r="L21" i="60"/>
  <c r="L16" i="60"/>
  <c r="L12" i="60"/>
  <c r="L11" i="60"/>
  <c r="B27" i="49" l="1"/>
  <c r="L27" i="49" s="1"/>
  <c r="L11" i="52"/>
  <c r="M11" i="52" s="1"/>
  <c r="B16" i="52"/>
  <c r="L16" i="52" s="1"/>
  <c r="M16" i="52" s="1"/>
  <c r="M16" i="51"/>
  <c r="B13" i="50"/>
  <c r="M12" i="60"/>
  <c r="K12" i="60" s="1"/>
  <c r="L20" i="49"/>
  <c r="M20" i="49"/>
  <c r="L16" i="49"/>
  <c r="M16" i="49"/>
  <c r="L22" i="49"/>
  <c r="M22" i="49"/>
  <c r="K22" i="49" s="1"/>
  <c r="L16" i="51"/>
  <c r="M18" i="49"/>
  <c r="K18" i="49" s="1"/>
  <c r="M12" i="49"/>
  <c r="K12" i="49" s="1"/>
  <c r="M24" i="49"/>
  <c r="K24" i="49" s="1"/>
  <c r="M26" i="49"/>
  <c r="K26" i="49" s="1"/>
  <c r="M14" i="49"/>
  <c r="K14" i="49" s="1"/>
  <c r="M11" i="60"/>
  <c r="K11" i="60" s="1"/>
  <c r="L17" i="60"/>
  <c r="L22" i="60"/>
  <c r="L24" i="60"/>
  <c r="M16" i="60"/>
  <c r="K16" i="60" s="1"/>
  <c r="M21" i="60"/>
  <c r="K21" i="60" s="1"/>
  <c r="L14" i="60"/>
  <c r="L23" i="60"/>
  <c r="L25" i="60"/>
  <c r="D27" i="60"/>
  <c r="L15" i="60"/>
  <c r="L26" i="60"/>
  <c r="K20" i="49" l="1"/>
  <c r="K16" i="49"/>
  <c r="L20" i="60"/>
  <c r="M20" i="60"/>
  <c r="K20" i="60" s="1"/>
  <c r="L19" i="60"/>
  <c r="M19" i="60"/>
  <c r="M27" i="49"/>
  <c r="K27" i="49" s="1"/>
  <c r="K10" i="49"/>
  <c r="M15" i="60"/>
  <c r="K15" i="60" s="1"/>
  <c r="L10" i="60"/>
  <c r="L27" i="60"/>
  <c r="M26" i="60"/>
  <c r="K26" i="60" s="1"/>
  <c r="M25" i="60"/>
  <c r="K25" i="60" s="1"/>
  <c r="M24" i="60"/>
  <c r="K24" i="60" s="1"/>
  <c r="M17" i="60"/>
  <c r="K17" i="60" s="1"/>
  <c r="M23" i="60"/>
  <c r="K23" i="60" s="1"/>
  <c r="M22" i="60"/>
  <c r="K22" i="60" s="1"/>
  <c r="M14" i="60"/>
  <c r="K14" i="60" s="1"/>
  <c r="K19" i="60" l="1"/>
  <c r="M27" i="60"/>
  <c r="K27" i="60" s="1"/>
  <c r="K10" i="60"/>
  <c r="B4" i="56" l="1"/>
  <c r="B16" i="56" l="1"/>
  <c r="B37" i="55" l="1"/>
  <c r="B36" i="55"/>
  <c r="B33" i="55"/>
  <c r="B32" i="55"/>
  <c r="B31" i="55"/>
  <c r="B30" i="55"/>
  <c r="B29" i="55"/>
  <c r="B27" i="55"/>
  <c r="M26" i="55"/>
  <c r="B26" i="55" s="1"/>
  <c r="B25" i="55"/>
  <c r="B24" i="55"/>
  <c r="B23" i="55"/>
  <c r="B21" i="55"/>
  <c r="B20" i="55"/>
  <c r="B19" i="55"/>
  <c r="B18" i="55"/>
  <c r="B17" i="55"/>
  <c r="B15" i="55"/>
  <c r="B14" i="55"/>
  <c r="B13" i="55"/>
  <c r="B12" i="55"/>
  <c r="B11" i="55"/>
  <c r="C6" i="56" l="1"/>
  <c r="C16" i="56"/>
  <c r="C4" i="56"/>
  <c r="C18" i="56" l="1"/>
  <c r="C17" i="56" l="1"/>
  <c r="C15" i="56"/>
  <c r="C14" i="56"/>
  <c r="C13" i="56"/>
  <c r="C12" i="56"/>
  <c r="C11" i="56"/>
  <c r="C10" i="56"/>
  <c r="C9" i="56"/>
  <c r="C8" i="56"/>
  <c r="C7" i="56"/>
  <c r="B18" i="56" l="1"/>
  <c r="B17" i="56" l="1"/>
  <c r="B15" i="56"/>
  <c r="B14" i="56"/>
  <c r="B12" i="56"/>
  <c r="B11" i="56"/>
  <c r="B10" i="56"/>
  <c r="B9" i="56"/>
  <c r="B8" i="56"/>
  <c r="B7" i="56"/>
  <c r="B6" i="56"/>
</calcChain>
</file>

<file path=xl/sharedStrings.xml><?xml version="1.0" encoding="utf-8"?>
<sst xmlns="http://schemas.openxmlformats.org/spreadsheetml/2006/main" count="814" uniqueCount="331">
  <si>
    <t>A.7 FoU-statistikk 2020. Universitets- og høgskolesektoren.</t>
  </si>
  <si>
    <t>Nummer</t>
  </si>
  <si>
    <t>Navn</t>
  </si>
  <si>
    <t>Merknad</t>
  </si>
  <si>
    <t>A.7.1</t>
  </si>
  <si>
    <t>A.7.2</t>
  </si>
  <si>
    <t>A.7.3</t>
  </si>
  <si>
    <t>A.7.4</t>
  </si>
  <si>
    <t>A.7.5</t>
  </si>
  <si>
    <t>A.7.6</t>
  </si>
  <si>
    <t>A.7.7</t>
  </si>
  <si>
    <t>A.7.8</t>
  </si>
  <si>
    <t>A.7.9</t>
  </si>
  <si>
    <t>A.7.10</t>
  </si>
  <si>
    <t>A.7.11</t>
  </si>
  <si>
    <t>A.7.12</t>
  </si>
  <si>
    <t>A.7.13</t>
  </si>
  <si>
    <t>A.7.14</t>
  </si>
  <si>
    <t>A.7.15</t>
  </si>
  <si>
    <t>A.7.16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</si>
  <si>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</si>
  <si>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</si>
  <si>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</si>
  <si>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</si>
  <si>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</si>
  <si>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</si>
  <si>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</si>
  <si>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</si>
  <si>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FoU-undersøkelse i universitets- og høgskolesektoren gjennomføres annet hvert år ( for oddetallsår). For mellomliggende år beregner SSB (tidl. NIFU) kun hovedtall for denne sektoren. 
Enkelte tabeller oppdateres derfor kun i oddetallsår.</t>
  </si>
  <si>
    <t>Sist oppdatert 07.03.2022</t>
  </si>
  <si>
    <t>Tabell A.7.1</t>
  </si>
  <si>
    <t>Totale FoU-utgifter i universitets- og høgskolesektoren etter institusjons- og utgiftstype i 2020. Mill. kr.</t>
  </si>
  <si>
    <t>Driftsutgifter</t>
  </si>
  <si>
    <t>Kapitalutgifter</t>
  </si>
  <si>
    <t>Totalt</t>
  </si>
  <si>
    <t xml:space="preserve">Lønn og </t>
  </si>
  <si>
    <t>Andre</t>
  </si>
  <si>
    <t xml:space="preserve">Bygg og </t>
  </si>
  <si>
    <t>Utstyr og</t>
  </si>
  <si>
    <t>Lærested</t>
  </si>
  <si>
    <t>sosiale  utgifter</t>
  </si>
  <si>
    <t>driftsutgifter</t>
  </si>
  <si>
    <t>anlegg</t>
  </si>
  <si>
    <t>instrumenter</t>
  </si>
  <si>
    <t>Universiteter og høgskoler</t>
  </si>
  <si>
    <t>Universitetssykehus</t>
  </si>
  <si>
    <t>Kilde: SSB/FoU-statistikk</t>
  </si>
  <si>
    <t>Innhold og tegnforklaring</t>
  </si>
  <si>
    <t>Sist oppdatert 23.11.2020 (oppdateres ikke for år uten undersøkelse/partallsår)</t>
  </si>
  <si>
    <t>Tabell A.7.2</t>
  </si>
  <si>
    <t xml:space="preserve">Totale FoU-utgifter i universitets- og høgskolesektoren, inkludert helseforetak med universitetssykehusfunksjon, </t>
  </si>
  <si>
    <t>etter finansieringskilde og lærested i 2019. Mill. kr.</t>
  </si>
  <si>
    <t>Annen finansiering</t>
  </si>
  <si>
    <t>Prosent</t>
  </si>
  <si>
    <t>Grunn-</t>
  </si>
  <si>
    <t>Nærings-</t>
  </si>
  <si>
    <t xml:space="preserve">   Offentlige kilder</t>
  </si>
  <si>
    <t>Utlandet</t>
  </si>
  <si>
    <t>Annen</t>
  </si>
  <si>
    <t>budsjett</t>
  </si>
  <si>
    <t>livet</t>
  </si>
  <si>
    <t>Forsknings-</t>
  </si>
  <si>
    <t>Dep. mv.</t>
  </si>
  <si>
    <r>
      <t>kilder</t>
    </r>
    <r>
      <rPr>
        <vertAlign val="superscript"/>
        <sz val="11"/>
        <rFont val="Arial"/>
        <family val="2"/>
      </rPr>
      <t>1</t>
    </r>
  </si>
  <si>
    <t>Herav:</t>
  </si>
  <si>
    <t>finansiering</t>
  </si>
  <si>
    <t>råd</t>
  </si>
  <si>
    <t>EU-kom.</t>
  </si>
  <si>
    <t>Norges teknisk-naturvitenskapelige universitet</t>
  </si>
  <si>
    <t>Universitetet i Oslo</t>
  </si>
  <si>
    <t>Universitetet i Bergen</t>
  </si>
  <si>
    <t>Norges miljø- og biovitenskapelige universitet</t>
  </si>
  <si>
    <t>UiT Norges arktiske universitet</t>
  </si>
  <si>
    <t>OsloMet - Storbyuniversitetet</t>
  </si>
  <si>
    <t>Universitetet i Stavanger</t>
  </si>
  <si>
    <t>Universitetet i Agder</t>
  </si>
  <si>
    <t>Høgskulen på Vestlandet</t>
  </si>
  <si>
    <t>Universitetet i Sørøst-Norge</t>
  </si>
  <si>
    <t>Nord universitet</t>
  </si>
  <si>
    <t>Høgskolen i Innlandet</t>
  </si>
  <si>
    <t>Handelshøyskolen BI</t>
  </si>
  <si>
    <t>Norges Handelshøyskole</t>
  </si>
  <si>
    <r>
      <t>Andre læresteder</t>
    </r>
    <r>
      <rPr>
        <vertAlign val="superscript"/>
        <sz val="10"/>
        <rFont val="Arial"/>
        <family val="2"/>
      </rPr>
      <t>2</t>
    </r>
  </si>
  <si>
    <r>
      <t>Øvrige statlige høgskoler</t>
    </r>
    <r>
      <rPr>
        <vertAlign val="superscript"/>
        <sz val="10"/>
        <rFont val="Arial"/>
        <family val="2"/>
      </rPr>
      <t>3</t>
    </r>
  </si>
  <si>
    <t>Helseforetak med universitetssykehusfunksjon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</si>
  <si>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også egne inntekter ved private læresteder (tidligere kategorisert som grunnbudsjett).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</si>
  <si>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Norges idrettshøgskole, Norges musikkhøgskole, Arkitektur- og designhøgskolen i Oslo, MF vitenskapelige høyskole, NLA høgskolen, Høgskolen i Molde - vitenskapelig høgskole i logistikk, Universitetssenteret på Svalbard, Politihøgskolen, Kunsthøgskolen i Oslo, Dronning Mauds Minne Høgskole, Forsvarets høgskole, Høyskolen Kristiania, Lovisenberg diakonale høgskole, VID vitenskapelige høgskole og Kriminalomsorgens høgskole og utdanningssenter KRUS.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</si>
  <si>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Omfatter Høgskulen i Volda, Høgskolen i Østfold og Samisk høgskole/Sámi allaskuvla.</t>
    </r>
  </si>
  <si>
    <t>Kilde: NIFU, FoU-statistikk</t>
  </si>
  <si>
    <t>Tabell A.7.3</t>
  </si>
  <si>
    <t xml:space="preserve">Driftsutgifter til FoU i universitets- og høgskolesektoren, inkludert helseforetak med universitetssykehusfunksjon, </t>
  </si>
  <si>
    <t>Dep. m.v.</t>
  </si>
  <si>
    <t>Tabell A.7.4</t>
  </si>
  <si>
    <t>etter lærested og fagområde i 2019. Mill. kr.</t>
  </si>
  <si>
    <t>Fagområde</t>
  </si>
  <si>
    <t>Sum universiteter og vitenskapelige høgskoler m.fl.</t>
  </si>
  <si>
    <r>
      <t>Universitetet i Bergen</t>
    </r>
    <r>
      <rPr>
        <vertAlign val="superscript"/>
        <sz val="11"/>
        <rFont val="Arial"/>
        <family val="2"/>
      </rPr>
      <t>1</t>
    </r>
  </si>
  <si>
    <t>Norges teknisk-naturviten-skapelige universitet</t>
  </si>
  <si>
    <r>
      <t>Andre univer-siteter og vitenskapelige høgskoler m.fl.</t>
    </r>
    <r>
      <rPr>
        <vertAlign val="superscript"/>
        <sz val="11"/>
        <rFont val="Arial"/>
        <family val="2"/>
      </rPr>
      <t>2</t>
    </r>
  </si>
  <si>
    <r>
      <t>Statlige høgskoler</t>
    </r>
    <r>
      <rPr>
        <vertAlign val="superscript"/>
        <sz val="11"/>
        <rFont val="Arial"/>
        <family val="2"/>
      </rPr>
      <t>3</t>
    </r>
  </si>
  <si>
    <t>Helseforetak med universitets-sykehus-funksjon</t>
  </si>
  <si>
    <t>Humaniora</t>
  </si>
  <si>
    <t>Samfunnsvitenskap</t>
  </si>
  <si>
    <t>Matematikk og naturvitenskap</t>
  </si>
  <si>
    <t>Teknologi</t>
  </si>
  <si>
    <t>Medisin og helsefag</t>
  </si>
  <si>
    <t>Landbruks-, fiskerifag og veterinærmedisin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</si>
  <si>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Ved UiB inngår teknologi i matematikk og naturvitenskap.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</si>
  <si>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Omfatter Norges miljø- og biovitenskapelige universitet, OsloMet - Storbyuniversitetet, Universitetet i Stavanger, Universitetet i Agder, Nord universitet, Norges handelshøyskole, Handelshøyskolen BI, Norges idrettshøgskole, Norges musikkhøgskole, Arkitektur- og designhøgskolen i Oslo, Det teologiske Menighetsfakultet, NLA Høgskolen, Høgskolen i Molde - vitenskapelig høgskole i logistikk, Universitetssenteret på Svalbard, Politihøgskolen, Kunsthøgskolen i Oslo, Dronning Mauds Minne Høgskole, Forsvarets høgskole, Høyskolen Kristiania, Lovisenberg diakonale høgskole, VID vitenskapelige høgskole og Kriminalomsorgens høgskole og utdanningssenter KRUS.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</si>
  <si>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Omfatter Høgskolen i Innlandet, Høgskulen på Vestlandet, Høgskulen i Volda, Høgskolen i Østfold og Samisk høgskole/Sámi allaskuvla.</t>
    </r>
  </si>
  <si>
    <t>Tabell A.7.5</t>
  </si>
  <si>
    <t xml:space="preserve">etter finansieringskilde og fagområde i 2019. Mill. kr. </t>
  </si>
  <si>
    <t>Tabell A.7.6</t>
  </si>
  <si>
    <t xml:space="preserve">FoU-utgifter til drift og vitenskapelig utstyr i universitets- og høgskolesektoren, </t>
  </si>
  <si>
    <t>inkludert helseforetak med universitetssykehusfunksjon, etter finansieringskilde og fagområde i 2019. Mill. kr.</t>
  </si>
  <si>
    <t>Tabell A.7.7</t>
  </si>
  <si>
    <t xml:space="preserve"> </t>
  </si>
  <si>
    <t>Sist oppdatert 15.03.2022</t>
  </si>
  <si>
    <t>Tabell A.7.8</t>
  </si>
  <si>
    <r>
      <t>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universitets- og høgskolesektoren, </t>
    </r>
  </si>
  <si>
    <t>inkludert helseforetak med universitetssykehusfunksjon, etter lærested og stilling i 2020.</t>
  </si>
  <si>
    <t>Stilling</t>
  </si>
  <si>
    <t>UiT 
Norges arktiske universitet</t>
  </si>
  <si>
    <t>Norges miljø- og bioviten-skapelige universitet</t>
  </si>
  <si>
    <t>Universitetet 
i Stavanger</t>
  </si>
  <si>
    <t>NHH Norges Handels-høyskole</t>
  </si>
  <si>
    <t>Handels-høyskolen BI</t>
  </si>
  <si>
    <t>Høyskolen Kristiania</t>
  </si>
  <si>
    <t>VID Vitenskapelige høgskole</t>
  </si>
  <si>
    <t>Høgskolen i Østfold</t>
  </si>
  <si>
    <r>
      <t>Øvrige læresteder</t>
    </r>
    <r>
      <rPr>
        <vertAlign val="superscript"/>
        <sz val="11"/>
        <rFont val="Arial"/>
        <family val="2"/>
      </rPr>
      <t>2</t>
    </r>
  </si>
  <si>
    <t>Professor I</t>
  </si>
  <si>
    <t>Leder</t>
  </si>
  <si>
    <t>Dosent</t>
  </si>
  <si>
    <t>Førsteamanuensis</t>
  </si>
  <si>
    <t>Førstelektor</t>
  </si>
  <si>
    <r>
      <t>Univ./høgskolelektor m.fl.</t>
    </r>
    <r>
      <rPr>
        <vertAlign val="superscript"/>
        <sz val="10"/>
        <rFont val="Arial"/>
        <family val="2"/>
      </rPr>
      <t>3</t>
    </r>
  </si>
  <si>
    <t xml:space="preserve">Sum fast personale </t>
  </si>
  <si>
    <t>Post.doc.</t>
  </si>
  <si>
    <t>Forskere</t>
  </si>
  <si>
    <r>
      <t>Leger ved univ.sykehus</t>
    </r>
    <r>
      <rPr>
        <vertAlign val="superscript"/>
        <sz val="10"/>
        <rFont val="Arial"/>
        <family val="2"/>
      </rPr>
      <t>4</t>
    </r>
  </si>
  <si>
    <t>Sum annet personale</t>
  </si>
  <si>
    <t>Stipendiat</t>
  </si>
  <si>
    <t>Vit.ass.</t>
  </si>
  <si>
    <t>Sum rekrutteringspersonale</t>
  </si>
  <si>
    <r>
      <t>Totalt</t>
    </r>
    <r>
      <rPr>
        <b/>
        <vertAlign val="superscript"/>
        <sz val="10"/>
        <rFont val="Arial"/>
        <family val="2"/>
      </rPr>
      <t>5</t>
    </r>
  </si>
  <si>
    <r>
      <rPr>
        <sz val="11"/>
        <rFont val="Calibri"/>
        <family val="2"/>
      </rPr>
      <t>¹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Omfatter ikke høgskolelærere.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</si>
  <si>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Høgskulen i Volda, Samisk høgskole/Sámi allaskuvla.Norges idrettshøgskole, Norges musikkhøgskole, Arkitektur- og designhøgskolen i Oslo, MF vitenskapelige høyskole, NLA høgskolen, Høgskolen i Molde - vitenskapelig høgskole i logistikk, Universitetssenteret på Svalbard, Politihøgskolen, Kunsthøgskolen i Oslo, Dronning Mauds Minne Høgskole, Forsvarets høgskole, Høyskolen Kristiania, Lovisenberg diakonale høgskole, VID vitenskapelige høgskole og Kriminalomsorgens høgskole og utdanningssenter KRUS.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</si>
  <si>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Inkluderer spesialiststillinger og amanuenser, samt dosent/leder dersom det er færre enn 3 personer.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</si>
  <si>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Inkluderer også psykologer. Av leger og psykologer som deltok i FoU, var 272 professor II.</t>
    </r>
  </si>
  <si>
    <r>
      <rPr>
        <vertAlign val="superscript"/>
        <sz val="8"/>
        <color rgb="FF252423"/>
        <rFont val="Segoe UI"/>
        <family val="2"/>
      </rPr>
      <t>5</t>
    </r>
    <r>
      <rPr>
        <sz val="8"/>
        <color rgb="FF252423"/>
        <rFont val="Segoe UI"/>
        <family val="2"/>
      </rPr>
      <t xml:space="preserve"> </t>
    </r>
    <r>
      <rPr>
        <sz val="8"/>
        <color rgb="FF252423"/>
        <rFont val="Arial"/>
        <family val="2"/>
      </rPr>
      <t>Omfatter ikke professor II med hovedstilling utenfor universitets- og høgskolesektoren og helseforetak med universitetssykehusfunksjoner. Disse utgjorde til sammen 886 personer.</t>
    </r>
  </si>
  <si>
    <t>Kilde: NIFU, Forskerpersonalregisteret</t>
  </si>
  <si>
    <t>Tabell A.7.9</t>
  </si>
  <si>
    <r>
      <t>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universitets- og høgskolesektoren, inkludert helseforetak med universitetssykehusfunksjon, etter institusjonstype og stilling i 2020. </t>
    </r>
  </si>
  <si>
    <t>Totalt og kvinner.</t>
  </si>
  <si>
    <t>Universiteter</t>
  </si>
  <si>
    <t>Vitenskapelige høgskoler</t>
  </si>
  <si>
    <t xml:space="preserve">Helseforetak med </t>
  </si>
  <si>
    <r>
      <t xml:space="preserve"> m.fl.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</si>
  <si>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universitetsykehusfunksjon</t>
  </si>
  <si>
    <t>Kvinner</t>
  </si>
  <si>
    <t>Antall</t>
  </si>
  <si>
    <r>
      <t>Univ./høgskolelektor m.fl.</t>
    </r>
    <r>
      <rPr>
        <vertAlign val="superscript"/>
        <sz val="10"/>
        <rFont val="Arial"/>
        <family val="2"/>
      </rPr>
      <t>4</t>
    </r>
  </si>
  <si>
    <r>
      <t>Leger ved univ.sykehus</t>
    </r>
    <r>
      <rPr>
        <vertAlign val="superscript"/>
        <sz val="10"/>
        <rFont val="Arial"/>
        <family val="2"/>
      </rPr>
      <t>5</t>
    </r>
  </si>
  <si>
    <r>
      <t>Totalt</t>
    </r>
    <r>
      <rPr>
        <b/>
        <vertAlign val="superscript"/>
        <sz val="10"/>
        <rFont val="Arial"/>
        <family val="2"/>
      </rPr>
      <t>6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</si>
  <si>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Inkluderer spesialiststillinger og amanuenser.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</si>
  <si>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Inkluderer også psykologer. Av leger og psykologer som deltok i FoU, var 272 professor II.</t>
    </r>
  </si>
  <si>
    <r>
      <rPr>
        <vertAlign val="superscript"/>
        <sz val="8"/>
        <color rgb="FF252423"/>
        <rFont val="Segoe UI"/>
        <family val="2"/>
      </rPr>
      <t>6</t>
    </r>
    <r>
      <rPr>
        <sz val="8"/>
        <color rgb="FF252423"/>
        <rFont val="Segoe UI"/>
        <family val="2"/>
      </rPr>
      <t xml:space="preserve"> </t>
    </r>
    <r>
      <rPr>
        <sz val="8"/>
        <color rgb="FF252423"/>
        <rFont val="Arial"/>
        <family val="2"/>
      </rPr>
      <t>Omfatter ikke professor II med hovedstilling utenfor universitets- og høgskolesektoren og helseforetak med universitetssykehusfunksjoner. Disse utgjorde til sammen 886 personer.</t>
    </r>
  </si>
  <si>
    <t>Tabell A.7.10</t>
  </si>
  <si>
    <r>
      <t>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universitets- og høgskolesektoren,</t>
    </r>
  </si>
  <si>
    <t>inkludert helseforetak med universitetssykehusfunksjon, etter fagområde og stilling i 2020.</t>
  </si>
  <si>
    <t xml:space="preserve">Samfunns-
</t>
  </si>
  <si>
    <t>Matematikk</t>
  </si>
  <si>
    <t>Medisin</t>
  </si>
  <si>
    <t>Landbruks-,</t>
  </si>
  <si>
    <t>vitenskap</t>
  </si>
  <si>
    <t>og natur-</t>
  </si>
  <si>
    <r>
      <t>og helsefag</t>
    </r>
    <r>
      <rPr>
        <vertAlign val="superscript"/>
        <sz val="11"/>
        <rFont val="Arial"/>
        <family val="2"/>
      </rPr>
      <t>2</t>
    </r>
  </si>
  <si>
    <t>fiskerifag og</t>
  </si>
  <si>
    <t xml:space="preserve">vet.medisin </t>
  </si>
  <si>
    <r>
      <t>Leger ved univ.sykehus</t>
    </r>
    <r>
      <rPr>
        <vertAlign val="superscript"/>
        <sz val="10"/>
        <rFont val="Arial"/>
        <family val="2"/>
      </rPr>
      <t>3</t>
    </r>
  </si>
  <si>
    <r>
      <t>Totalt</t>
    </r>
    <r>
      <rPr>
        <b/>
        <vertAlign val="superscript"/>
        <sz val="10"/>
        <rFont val="Arial"/>
        <family val="2"/>
      </rPr>
      <t>4</t>
    </r>
  </si>
  <si>
    <r>
      <t>1</t>
    </r>
    <r>
      <rPr>
        <sz val="8"/>
        <rFont val="Arial"/>
        <family val="2"/>
      </rPr>
      <t xml:space="preserve"> Omfatter ikke høgskolelærere.</t>
    </r>
  </si>
  <si>
    <r>
      <t>2</t>
    </r>
    <r>
      <rPr>
        <sz val="8"/>
        <rFont val="Arial"/>
        <family val="2"/>
      </rPr>
      <t xml:space="preserve"> Inkluderer personale som deltok i FoU ved universitetssykehus. Disse utgjorde til sammen 4 163 personer, se også tabell A.7.8.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</si>
  <si>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Inkluderer også psykologer. Av leger og psykologer som deltok i FoU, var 272 professor II.</t>
    </r>
  </si>
  <si>
    <r>
      <rPr>
        <vertAlign val="superscript"/>
        <sz val="8"/>
        <color rgb="FF252423"/>
        <rFont val="Segoe UI"/>
        <family val="2"/>
      </rPr>
      <t>4</t>
    </r>
    <r>
      <rPr>
        <sz val="8"/>
        <color rgb="FF252423"/>
        <rFont val="Segoe UI"/>
        <family val="2"/>
      </rPr>
      <t xml:space="preserve"> </t>
    </r>
    <r>
      <rPr>
        <sz val="8"/>
        <color rgb="FF252423"/>
        <rFont val="Arial"/>
        <family val="2"/>
      </rPr>
      <t>Omfatter ikke professor II med hovedstilling utenfor universitets- og høgskolesektoren og helseforetak med universitetssykehusfunksjoner. Disse utgjorde til sammen 886 personer.</t>
    </r>
  </si>
  <si>
    <t>Tabell A.7.11</t>
  </si>
  <si>
    <t xml:space="preserve">Rekrutteringspersonale i universitets- og høgskolesektoren, inkludert </t>
  </si>
  <si>
    <t>helseforetak med universitetssykehusfunksjon, etter lærested og stilling i 2020.</t>
  </si>
  <si>
    <r>
      <t>Statlige høgskoler</t>
    </r>
    <r>
      <rPr>
        <vertAlign val="superscript"/>
        <sz val="11"/>
        <rFont val="Arial"/>
        <family val="2"/>
      </rPr>
      <t>1</t>
    </r>
  </si>
  <si>
    <t>Universitets- og høgskolestipendiat</t>
  </si>
  <si>
    <t>Forskningsrådsstipendiat</t>
  </si>
  <si>
    <t>Helseforetaksstipendiat</t>
  </si>
  <si>
    <t>Andre stipendiater</t>
  </si>
  <si>
    <t>Sum stipendiater</t>
  </si>
  <si>
    <t>Universitets- og høgskolevit.ass.</t>
  </si>
  <si>
    <t>Forskningsrådsvit.ass.</t>
  </si>
  <si>
    <t>Andre vitenskapelige assistenter</t>
  </si>
  <si>
    <t>Sum vitenskapelige assistenter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</si>
  <si>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Høgskolen i Innlandet, Høgskulen på Vestlandet, Høgskulen i Volda, Høgskolen i Østfold og Samisk høgskole/Sámi allaskuvla.</t>
    </r>
  </si>
  <si>
    <t>Sist oppdatert 28.03.2022</t>
  </si>
  <si>
    <t>Tabell A.7.12</t>
  </si>
  <si>
    <t xml:space="preserve">Rekrutteringspersonale i universitets- og høgskolesektoren, </t>
  </si>
  <si>
    <t>og helse-</t>
  </si>
  <si>
    <t>fag1</t>
  </si>
  <si>
    <r>
      <rPr>
        <sz val="11"/>
        <rFont val="Calibri"/>
        <family val="2"/>
      </rPr>
      <t>¹</t>
    </r>
    <r>
      <rPr>
        <sz val="8"/>
        <rFont val="Arial"/>
        <family val="2"/>
      </rPr>
      <t xml:space="preserve"> Inkluderer rekrutteringspersonale ved universitetssykehus. Disse utgjorde til sammen 544 personer, se tabell A.7.11.</t>
    </r>
  </si>
  <si>
    <t>Tabell A.7.13</t>
  </si>
  <si>
    <t>FoU-årsverk i universitets- og høgskolesektoren, inkludert helseforetak med universitetssykehusfunksjon, etter lærested og type årsverk i 2019.</t>
  </si>
  <si>
    <t>Totalt antall FoU-årsverk</t>
  </si>
  <si>
    <t>FoU-årsverk utført av forskerpersonale</t>
  </si>
  <si>
    <t>FoU-årsverk utført av annet personale</t>
  </si>
  <si>
    <t>VID vitenskapelig høgskole</t>
  </si>
  <si>
    <r>
      <t>Andre læresteder</t>
    </r>
    <r>
      <rPr>
        <vertAlign val="superscript"/>
        <sz val="10"/>
        <rFont val="Arial"/>
        <family val="2"/>
      </rPr>
      <t>1</t>
    </r>
  </si>
  <si>
    <r>
      <t>Øvrige statlige høgskoler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</si>
  <si>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Arkitektur- og designhøgskolen i Oslo, Det teologiske menighetsfakultet, Dronning Mauds Minne Høgskole, Forsvarets høgskole, Høgskolen i Molde, Høyskolen Kristiania, Kunsthøgskolen i Oslo, Lovisenberg diakonale høgskole, NLA Høgskolen, Norges idrettshøgskole, Norges musikkhøgskole, Politihøgskolen, Universitetssenteret på Svalbard og Kriminalomsorgens høgskole og utdanningssenter (KRUS).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</si>
  <si>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Høgskulen i Volda, Høgskolen i Østfold og Samisk høgskole/Sámi allaskuvla.</t>
    </r>
  </si>
  <si>
    <t>Tabell A.7.14</t>
  </si>
  <si>
    <t>etter lærested 1970–2019. Mill. kr. Løpende priser.</t>
  </si>
  <si>
    <t>Norges</t>
  </si>
  <si>
    <t>Universitetet</t>
  </si>
  <si>
    <t>Nord</t>
  </si>
  <si>
    <r>
      <t>Andre</t>
    </r>
    <r>
      <rPr>
        <sz val="11"/>
        <rFont val="Calibri"/>
        <family val="2"/>
      </rPr>
      <t>²</t>
    </r>
  </si>
  <si>
    <t>Statlige</t>
  </si>
  <si>
    <t>Helseforetak</t>
  </si>
  <si>
    <t xml:space="preserve"> teknisk-</t>
  </si>
  <si>
    <t>miljø- og</t>
  </si>
  <si>
    <r>
      <t>i Stavanger</t>
    </r>
    <r>
      <rPr>
        <sz val="11"/>
        <rFont val="Calibri"/>
        <family val="2"/>
      </rPr>
      <t>¹</t>
    </r>
  </si>
  <si>
    <r>
      <t>i Agder</t>
    </r>
    <r>
      <rPr>
        <sz val="11"/>
        <rFont val="Calibri"/>
        <family val="2"/>
      </rPr>
      <t>¹</t>
    </r>
  </si>
  <si>
    <r>
      <t>universitet</t>
    </r>
    <r>
      <rPr>
        <sz val="11"/>
        <rFont val="Calibri"/>
        <family val="2"/>
      </rPr>
      <t>¹</t>
    </r>
  </si>
  <si>
    <t>Handels-</t>
  </si>
  <si>
    <t>veterinær-</t>
  </si>
  <si>
    <r>
      <t>høgskoler</t>
    </r>
    <r>
      <rPr>
        <sz val="11"/>
        <rFont val="Calibri"/>
        <family val="2"/>
      </rPr>
      <t>³</t>
    </r>
  </si>
  <si>
    <t>med</t>
  </si>
  <si>
    <t>naturviten-</t>
  </si>
  <si>
    <t>bioviten-</t>
  </si>
  <si>
    <t>høyskole</t>
  </si>
  <si>
    <t>høgskole</t>
  </si>
  <si>
    <t>universitets-</t>
  </si>
  <si>
    <t xml:space="preserve">skapelige </t>
  </si>
  <si>
    <t>skapelige</t>
  </si>
  <si>
    <t>sykehus-</t>
  </si>
  <si>
    <t>År</t>
  </si>
  <si>
    <t>universitet</t>
  </si>
  <si>
    <r>
      <t>universitet</t>
    </r>
    <r>
      <rPr>
        <vertAlign val="superscript"/>
        <sz val="11"/>
        <rFont val="Arial"/>
        <family val="2"/>
      </rPr>
      <t>5</t>
    </r>
  </si>
  <si>
    <t>funksjon</t>
  </si>
  <si>
    <r>
      <t xml:space="preserve">2009 </t>
    </r>
    <r>
      <rPr>
        <vertAlign val="superscript"/>
        <sz val="10"/>
        <rFont val="Arial"/>
        <family val="2"/>
      </rPr>
      <t>4</t>
    </r>
  </si>
  <si>
    <r>
      <t xml:space="preserve">2017 </t>
    </r>
    <r>
      <rPr>
        <vertAlign val="superscript"/>
        <sz val="10"/>
        <rFont val="Arial"/>
        <family val="2"/>
      </rPr>
      <t>6</t>
    </r>
  </si>
  <si>
    <r>
      <t xml:space="preserve">2019 </t>
    </r>
    <r>
      <rPr>
        <vertAlign val="superscript"/>
        <sz val="10"/>
        <rFont val="Arial"/>
        <family val="2"/>
      </rPr>
      <t>7</t>
    </r>
  </si>
  <si>
    <t>¹ Høgskolene i Stavanger, Agder og Bodø har fått universitetsstatus, og kategoriseres slik i FoU-statistikken f.o.m. hhv. 2005, 2009 og 2011.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</si>
  <si>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for 2019 OsloMet - Storbyuniversitetet, Universitetet i Sørøst-Norge, Arkitektur- og designhøgskolen i Oslo, Det teologiske menighetsfakultet, Dronning Mauds Minne Høgskole,</t>
    </r>
  </si>
  <si>
    <t xml:space="preserve">  Forsvarets høgskole, Høgskolen i Molde, Høyskolen Kristiania, Kunsthøgskolen i Oslo, Lovisenberg diakonale høgskole, NLA Høgskolen, Norges idrettshøgskole, Handelshøyskolen BI,</t>
  </si>
  <si>
    <t xml:space="preserve"> Norges musikkhøgskole, Politihøgskolen, Universitetssenteret på Svalbard, VID vitenskapelige høgskole og Kriminalomsorgens høgskole og utdanningssenter KRUS.</t>
  </si>
  <si>
    <t>³ Omfatter regionale høgskoler frem til og med 1993, deretter statlige høgskoler fra og med 1995 (for 2019: Høgskolen i Innlandet,</t>
  </si>
  <si>
    <t xml:space="preserve"> Høgskulen på Vestlandet, Høgskulen i Volda, Høgskolen i Østfold og Samisk høgskole/Sámi allaskuvla.)</t>
  </si>
  <si>
    <t>⁴ UNI Research er i 2009 flyttet fra Universitetet i Bergen til instituttsektoren.</t>
  </si>
  <si>
    <t>⁵ Norges veterinærhøgskole ble innlemmet i NMBU fra og med 2014.</t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</si>
  <si>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Flere høgskoler har fusjonert med universiteter mellom 2015 og 2017.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</si>
  <si>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Høgskolen i Oslo og Akershus og Høgskolen i Sørøst-Norge fikk universitetsstatus og ble til hhv. OsloMet - storbyuniversitetet og Universitetet i Sørøst-Norge i 2018. </t>
    </r>
  </si>
  <si>
    <t>Sist oppdatert 11.03.2022</t>
  </si>
  <si>
    <t>Tabell A.7.15</t>
  </si>
  <si>
    <t>FoU-utgifter i universitets- og høgskolesektoren per innbygger</t>
  </si>
  <si>
    <t xml:space="preserve">i utvalgte land i 2009 og 2019. </t>
  </si>
  <si>
    <r>
      <t>NOK i faste 2015-priser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og prosentandel av total FoU.</t>
    </r>
  </si>
  <si>
    <t>Land</t>
  </si>
  <si>
    <t>FoU-utgifter per innbygger</t>
  </si>
  <si>
    <t>Prosentandel av total FoU</t>
  </si>
  <si>
    <t>Argentina</t>
  </si>
  <si>
    <r>
      <t>Australia</t>
    </r>
    <r>
      <rPr>
        <sz val="10"/>
        <rFont val="Calibri"/>
        <family val="2"/>
      </rPr>
      <t>²</t>
    </r>
  </si>
  <si>
    <t>Belgia</t>
  </si>
  <si>
    <t>Canada</t>
  </si>
  <si>
    <r>
      <t>Chile</t>
    </r>
    <r>
      <rPr>
        <sz val="10"/>
        <rFont val="Calibri"/>
        <family val="2"/>
      </rPr>
      <t>³</t>
    </r>
  </si>
  <si>
    <t>Colombia</t>
  </si>
  <si>
    <t>Danmark</t>
  </si>
  <si>
    <t>Estland</t>
  </si>
  <si>
    <t>Finland</t>
  </si>
  <si>
    <t>Frankrike</t>
  </si>
  <si>
    <t>Hellas</t>
  </si>
  <si>
    <t>Irland</t>
  </si>
  <si>
    <t>Island</t>
  </si>
  <si>
    <t>Israel</t>
  </si>
  <si>
    <t>Italia</t>
  </si>
  <si>
    <t>Japan</t>
  </si>
  <si>
    <t>Kina</t>
  </si>
  <si>
    <t>Korea</t>
  </si>
  <si>
    <t>Latvia</t>
  </si>
  <si>
    <t>Litauen</t>
  </si>
  <si>
    <t>Luxemburg</t>
  </si>
  <si>
    <t>Mexico</t>
  </si>
  <si>
    <t>Nederland</t>
  </si>
  <si>
    <t>New Zealand</t>
  </si>
  <si>
    <t>Norge</t>
  </si>
  <si>
    <t>Polen</t>
  </si>
  <si>
    <t>Portugal</t>
  </si>
  <si>
    <t>Romania</t>
  </si>
  <si>
    <t>Russland</t>
  </si>
  <si>
    <r>
      <t>Singapore</t>
    </r>
    <r>
      <rPr>
        <sz val="10"/>
        <rFont val="Calibri"/>
        <family val="2"/>
      </rPr>
      <t>³</t>
    </r>
  </si>
  <si>
    <t>Slovakia</t>
  </si>
  <si>
    <t>Slovenia</t>
  </si>
  <si>
    <t>Spania</t>
  </si>
  <si>
    <t>Storbritannia</t>
  </si>
  <si>
    <r>
      <t>Sveits</t>
    </r>
    <r>
      <rPr>
        <sz val="10"/>
        <rFont val="Calibri"/>
        <family val="2"/>
      </rPr>
      <t>²</t>
    </r>
  </si>
  <si>
    <t>Sverige</t>
  </si>
  <si>
    <r>
      <t>Sør-Afrika</t>
    </r>
    <r>
      <rPr>
        <sz val="10"/>
        <rFont val="Calibri"/>
        <family val="2"/>
      </rPr>
      <t>⁴</t>
    </r>
  </si>
  <si>
    <t>Taiwan</t>
  </si>
  <si>
    <t>Tsjekkia</t>
  </si>
  <si>
    <t>Tyrkia</t>
  </si>
  <si>
    <t>Tyskland</t>
  </si>
  <si>
    <t>Ungarn</t>
  </si>
  <si>
    <t>USA</t>
  </si>
  <si>
    <t>Østerrike</t>
  </si>
  <si>
    <t>Totalt OECD</t>
  </si>
  <si>
    <t>EU 27</t>
  </si>
  <si>
    <r>
      <t>1</t>
    </r>
    <r>
      <rPr>
        <sz val="8"/>
        <rFont val="Arial"/>
        <family val="2"/>
      </rPr>
      <t xml:space="preserve"> Tallene i nasjonal valuta er omregnet ved hjelp av kjøpekraftspariteter (PPP) og implisitte BNP-deflatorer.</t>
    </r>
  </si>
  <si>
    <r>
      <t>2</t>
    </r>
    <r>
      <rPr>
        <sz val="8"/>
        <rFont val="Arial"/>
        <family val="2"/>
      </rPr>
      <t xml:space="preserve"> 2008 og 2017.</t>
    </r>
  </si>
  <si>
    <r>
      <t>3</t>
    </r>
    <r>
      <rPr>
        <sz val="8"/>
        <rFont val="Arial"/>
        <family val="2"/>
      </rPr>
      <t xml:space="preserve"> 2009 og 2018.</t>
    </r>
  </si>
  <si>
    <r>
      <t>4</t>
    </r>
    <r>
      <rPr>
        <sz val="8"/>
        <rFont val="Arial"/>
        <family val="2"/>
      </rPr>
      <t xml:space="preserve"> 2009 og 2017.</t>
    </r>
  </si>
  <si>
    <t>Kilde: OECD - Main Science and Technology Indicators</t>
  </si>
  <si>
    <t>Sist oppdatert 18.02.2021 (oppdateres ikke for år uten undersøkelse/partallsår)</t>
  </si>
  <si>
    <t>Tabell A.7.16</t>
  </si>
  <si>
    <t>Rapportert andel næringsrelevans og internasjonalisering av totale driftsutgifter</t>
  </si>
  <si>
    <t xml:space="preserve">til FoU i universitets- og høgskolesektoren i 2019, etter lærested. Prosent. </t>
  </si>
  <si>
    <t>Andel</t>
  </si>
  <si>
    <r>
      <t>næringsrelevans</t>
    </r>
    <r>
      <rPr>
        <sz val="11"/>
        <rFont val="Calibri"/>
        <family val="2"/>
      </rPr>
      <t>¹</t>
    </r>
  </si>
  <si>
    <r>
      <t>internasjonalisering</t>
    </r>
    <r>
      <rPr>
        <sz val="11"/>
        <rFont val="Calibri"/>
        <family val="2"/>
      </rPr>
      <t>²</t>
    </r>
  </si>
  <si>
    <t>(prosent)</t>
  </si>
  <si>
    <t>Andre læresteder³</t>
  </si>
  <si>
    <r>
      <t>Øvrige statlige høgskoler</t>
    </r>
    <r>
      <rPr>
        <sz val="10"/>
        <rFont val="Calibri"/>
        <family val="2"/>
      </rPr>
      <t>⁴</t>
    </r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</si>
  <si>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Rapportert andel av FoU-virksomheten som innebar internasjonalt prosjektsamarbeid. </t>
    </r>
  </si>
  <si>
    <r>
      <rPr>
        <sz val="8"/>
        <rFont val="Calibri"/>
        <family val="2"/>
      </rPr>
      <t>²</t>
    </r>
    <r>
      <rPr>
        <sz val="9.1999999999999993"/>
        <rFont val="Arial"/>
        <family val="2"/>
      </rPr>
      <t xml:space="preserve"> </t>
    </r>
    <r>
      <rPr>
        <sz val="8"/>
        <rFont val="Arial"/>
        <family val="2"/>
      </rPr>
      <t xml:space="preserve">Rapportert andel av FoU-virksomheten som hadde næringsrelevans, dvs. at resultatene forventes å ha en umiddelbar eller fremtidig næringsrelevans. </t>
    </r>
  </si>
  <si>
    <t>³ Omfatter Norges idrettshøgskole, Norges musikkhøgskole, Arkitektur- og designhøgskolen i Oslo, MF vitenskapelige høyskole, NLA høgskolen, Høgskolen i Molde - vitenskapelig høgskole i logistikk, Universitetssenteret på Svalbard, Politihøgskolen, Kunsthøgskolen i Oslo, VID vitenskapelige høgskole, Dronning Mauds Minne Høgskole, Forsvarets høgskole, Høyskolen Kristiania, Lovisenberg diakonale høgskole og Kriminalomsorgens høgskole og utdanningssenter KRUS.</t>
  </si>
  <si>
    <r>
      <rPr>
        <sz val="8"/>
        <rFont val="Calibri"/>
        <family val="2"/>
      </rPr>
      <t>⁴</t>
    </r>
    <r>
      <rPr>
        <sz val="8"/>
        <rFont val="Arial"/>
        <family val="2"/>
      </rPr>
      <t xml:space="preserve"> Omfatter Høgskulen i Volda, Høgskolen i Østfold og Samisk høgskole/Sámi allaskuvla.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</si>
</sst>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0.0"/>
    <numFmt numFmtId="166" formatCode="#,##0.0"/>
    <numFmt numFmtId="167" formatCode="#,##0;\-#,##0;\-"/>
    <numFmt numFmtId="168" formatCode="#,##0;\-\ #,##0;\-"/>
    <numFmt numFmtId="169" formatCode="#,##0.000"/>
    <numFmt numFmtId="170" formatCode="_ * #,##0_ ;_ * \-#,##0_ ;_ * &quot;-&quot;??_ ;_ @_ "/>
  </numFmts>
  <fonts count="33">
    <font>
      <sz val="10"/>
      <name val="Arial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9.1999999999999993"/>
      <name val="Arial"/>
      <family val="2"/>
    </font>
    <font>
      <sz val="11"/>
      <color rgb="FF000000"/>
      <name val="Calibri"/>
      <family val="2"/>
    </font>
    <font>
      <sz val="8"/>
      <color rgb="FF252423"/>
      <name val="Arial"/>
      <family val="2"/>
    </font>
    <font>
      <vertAlign val="superscript"/>
      <sz val="8"/>
      <color rgb="FF252423"/>
      <name val="Segoe UI"/>
      <family val="2"/>
    </font>
    <font>
      <sz val="8"/>
      <color rgb="FF25242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</borders>
  <cellStyleXfs count="18">
    <xf numFmtId="0" fontId="0" fillId="0" borderId="0"/>
    <xf numFmtId="0" fontId="4" fillId="0" borderId="0"/>
    <xf numFmtId="0" fontId="5" fillId="0" borderId="0">
      <alignment horizontal="left"/>
    </xf>
    <xf numFmtId="0" fontId="11" fillId="0" borderId="1">
      <alignment horizontal="right" vertical="center"/>
    </xf>
    <xf numFmtId="0" fontId="6" fillId="0" borderId="2">
      <alignment vertical="center"/>
    </xf>
    <xf numFmtId="1" fontId="10" fillId="0" borderId="2"/>
    <xf numFmtId="0" fontId="7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2">
      <alignment vertical="center"/>
    </xf>
    <xf numFmtId="0" fontId="1" fillId="0" borderId="0"/>
    <xf numFmtId="9" fontId="24" fillId="0" borderId="0" applyFont="0" applyFill="0" applyBorder="0" applyAlignment="0" applyProtection="0"/>
  </cellStyleXfs>
  <cellXfs count="408">
    <xf numFmtId="0" fontId="0" fillId="0" borderId="0" xfId="0"/>
    <xf numFmtId="0" fontId="10" fillId="0" borderId="0" xfId="0" applyFont="1"/>
    <xf numFmtId="0" fontId="10" fillId="0" borderId="0" xfId="0" applyFont="1" applyBorder="1"/>
    <xf numFmtId="0" fontId="9" fillId="0" borderId="0" xfId="0" applyFont="1"/>
    <xf numFmtId="0" fontId="5" fillId="0" borderId="0" xfId="2" applyFont="1">
      <alignment horizontal="left"/>
    </xf>
    <xf numFmtId="0" fontId="10" fillId="2" borderId="0" xfId="0" applyFont="1" applyFill="1" applyBorder="1"/>
    <xf numFmtId="0" fontId="5" fillId="2" borderId="0" xfId="2" applyFont="1" applyFill="1">
      <alignment horizontal="left"/>
    </xf>
    <xf numFmtId="0" fontId="6" fillId="2" borderId="0" xfId="0" applyFont="1" applyFill="1" applyBorder="1"/>
    <xf numFmtId="0" fontId="0" fillId="2" borderId="0" xfId="0" applyFill="1" applyBorder="1"/>
    <xf numFmtId="0" fontId="0" fillId="2" borderId="0" xfId="0" applyFill="1"/>
    <xf numFmtId="1" fontId="0" fillId="2" borderId="0" xfId="0" applyNumberFormat="1" applyFill="1" applyBorder="1"/>
    <xf numFmtId="0" fontId="9" fillId="2" borderId="0" xfId="0" applyFont="1" applyFill="1" applyBorder="1"/>
    <xf numFmtId="0" fontId="0" fillId="2" borderId="0" xfId="0" applyFill="1" applyAlignment="1">
      <alignment wrapText="1"/>
    </xf>
    <xf numFmtId="3" fontId="6" fillId="2" borderId="2" xfId="4" applyNumberFormat="1" applyFill="1">
      <alignment vertical="center"/>
    </xf>
    <xf numFmtId="3" fontId="10" fillId="2" borderId="2" xfId="5" applyNumberFormat="1" applyFill="1"/>
    <xf numFmtId="0" fontId="6" fillId="2" borderId="0" xfId="0" applyFont="1" applyFill="1" applyBorder="1" applyAlignment="1">
      <alignment horizontal="right"/>
    </xf>
    <xf numFmtId="0" fontId="7" fillId="2" borderId="0" xfId="6" applyFont="1" applyFill="1"/>
    <xf numFmtId="0" fontId="11" fillId="2" borderId="4" xfId="3" applyFill="1" applyBorder="1" applyAlignment="1">
      <alignment horizontal="right" vertical="top" wrapText="1"/>
    </xf>
    <xf numFmtId="0" fontId="11" fillId="2" borderId="5" xfId="3" applyFill="1" applyBorder="1" applyAlignment="1">
      <alignment horizontal="right" vertical="top" wrapText="1"/>
    </xf>
    <xf numFmtId="0" fontId="8" fillId="2" borderId="0" xfId="7" applyFont="1" applyFill="1" applyAlignment="1"/>
    <xf numFmtId="3" fontId="10" fillId="2" borderId="0" xfId="0" applyNumberFormat="1" applyFont="1" applyFill="1" applyBorder="1"/>
    <xf numFmtId="0" fontId="6" fillId="2" borderId="0" xfId="4" applyFill="1" applyBorder="1">
      <alignment vertical="center"/>
    </xf>
    <xf numFmtId="3" fontId="0" fillId="2" borderId="0" xfId="0" applyNumberFormat="1" applyFill="1" applyBorder="1"/>
    <xf numFmtId="0" fontId="0" fillId="0" borderId="5" xfId="0" applyBorder="1" applyAlignment="1">
      <alignment horizontal="center" vertical="top"/>
    </xf>
    <xf numFmtId="0" fontId="11" fillId="0" borderId="5" xfId="3" applyBorder="1" applyAlignment="1">
      <alignment horizontal="right" vertical="top" wrapText="1"/>
    </xf>
    <xf numFmtId="0" fontId="15" fillId="0" borderId="0" xfId="0" applyFont="1"/>
    <xf numFmtId="0" fontId="16" fillId="0" borderId="0" xfId="1" applyFont="1"/>
    <xf numFmtId="0" fontId="11" fillId="0" borderId="4" xfId="3" applyBorder="1" applyAlignment="1">
      <alignment horizontal="right" vertical="top" wrapText="1"/>
    </xf>
    <xf numFmtId="0" fontId="11" fillId="2" borderId="6" xfId="3" applyFill="1" applyBorder="1" applyAlignment="1">
      <alignment horizontal="right" vertical="top" wrapText="1"/>
    </xf>
    <xf numFmtId="0" fontId="11" fillId="2" borderId="2" xfId="3" applyFill="1" applyBorder="1" applyAlignment="1"/>
    <xf numFmtId="0" fontId="6" fillId="2" borderId="2" xfId="4" applyFill="1" applyBorder="1">
      <alignment vertical="center"/>
    </xf>
    <xf numFmtId="1" fontId="10" fillId="2" borderId="2" xfId="5" applyFill="1" applyBorder="1"/>
    <xf numFmtId="0" fontId="11" fillId="2" borderId="5" xfId="3" applyFill="1" applyBorder="1">
      <alignment horizontal="right" vertical="center"/>
    </xf>
    <xf numFmtId="0" fontId="11" fillId="2" borderId="7" xfId="3" applyFont="1" applyFill="1" applyBorder="1" applyAlignment="1"/>
    <xf numFmtId="0" fontId="11" fillId="2" borderId="6" xfId="3" applyFill="1" applyBorder="1">
      <alignment horizontal="right" vertical="center"/>
    </xf>
    <xf numFmtId="0" fontId="11" fillId="0" borderId="2" xfId="3" applyBorder="1" applyAlignment="1"/>
    <xf numFmtId="0" fontId="6" fillId="2" borderId="8" xfId="4" applyFill="1" applyBorder="1">
      <alignment vertical="center"/>
    </xf>
    <xf numFmtId="0" fontId="11" fillId="2" borderId="10" xfId="3" applyFont="1" applyFill="1" applyBorder="1" applyAlignment="1">
      <alignment horizontal="right" vertical="top" wrapText="1"/>
    </xf>
    <xf numFmtId="0" fontId="11" fillId="2" borderId="9" xfId="3" applyFont="1" applyFill="1" applyBorder="1" applyAlignment="1">
      <alignment horizontal="right" vertical="top" wrapText="1"/>
    </xf>
    <xf numFmtId="3" fontId="10" fillId="2" borderId="9" xfId="5" applyNumberFormat="1" applyFill="1" applyBorder="1"/>
    <xf numFmtId="0" fontId="11" fillId="2" borderId="2" xfId="3" applyFont="1" applyFill="1" applyBorder="1" applyAlignment="1">
      <alignment horizontal="left" vertical="center"/>
    </xf>
    <xf numFmtId="0" fontId="11" fillId="2" borderId="7" xfId="3" applyFont="1" applyFill="1" applyBorder="1" applyAlignment="1">
      <alignment horizontal="left" vertical="center"/>
    </xf>
    <xf numFmtId="0" fontId="9" fillId="0" borderId="0" xfId="0" quotePrefix="1" applyFont="1" applyAlignment="1">
      <alignment horizontal="left"/>
    </xf>
    <xf numFmtId="165" fontId="9" fillId="0" borderId="0" xfId="0" applyNumberFormat="1" applyFont="1" applyBorder="1"/>
    <xf numFmtId="0" fontId="9" fillId="0" borderId="0" xfId="0" applyFont="1" applyBorder="1"/>
    <xf numFmtId="0" fontId="11" fillId="0" borderId="6" xfId="3" applyBorder="1" applyAlignment="1">
      <alignment horizontal="right" vertical="top" wrapText="1"/>
    </xf>
    <xf numFmtId="1" fontId="10" fillId="2" borderId="2" xfId="5" applyFont="1" applyFill="1" applyBorder="1"/>
    <xf numFmtId="0" fontId="11" fillId="2" borderId="8" xfId="3" applyFill="1" applyBorder="1" applyAlignment="1"/>
    <xf numFmtId="0" fontId="11" fillId="2" borderId="4" xfId="3" applyFill="1" applyBorder="1" applyAlignment="1">
      <alignment horizontal="right"/>
    </xf>
    <xf numFmtId="0" fontId="11" fillId="2" borderId="5" xfId="3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0" fillId="2" borderId="0" xfId="0" applyFont="1" applyFill="1" applyBorder="1" applyAlignment="1">
      <alignment wrapText="1"/>
    </xf>
    <xf numFmtId="0" fontId="11" fillId="2" borderId="8" xfId="3" applyFill="1" applyBorder="1" applyAlignment="1">
      <alignment horizontal="left" wrapText="1"/>
    </xf>
    <xf numFmtId="0" fontId="11" fillId="2" borderId="2" xfId="3" applyFill="1" applyBorder="1" applyAlignment="1">
      <alignment horizontal="left" wrapText="1"/>
    </xf>
    <xf numFmtId="0" fontId="11" fillId="2" borderId="7" xfId="3" applyFill="1" applyBorder="1" applyAlignment="1">
      <alignment horizontal="left" wrapText="1"/>
    </xf>
    <xf numFmtId="0" fontId="11" fillId="2" borderId="6" xfId="3" applyFont="1" applyFill="1" applyBorder="1" applyAlignment="1">
      <alignment horizontal="right" vertical="top" wrapText="1"/>
    </xf>
    <xf numFmtId="0" fontId="5" fillId="2" borderId="0" xfId="2" applyFont="1" applyFill="1" applyAlignment="1">
      <alignment horizontal="left"/>
    </xf>
    <xf numFmtId="167" fontId="6" fillId="2" borderId="2" xfId="4" applyNumberFormat="1" applyFill="1">
      <alignment vertical="center"/>
    </xf>
    <xf numFmtId="167" fontId="6" fillId="2" borderId="2" xfId="4" applyNumberFormat="1" applyFill="1" applyAlignment="1">
      <alignment horizontal="right" vertical="center"/>
    </xf>
    <xf numFmtId="167" fontId="10" fillId="2" borderId="2" xfId="5" applyNumberFormat="1" applyFill="1"/>
    <xf numFmtId="168" fontId="6" fillId="2" borderId="2" xfId="4" applyNumberFormat="1" applyFill="1">
      <alignment vertical="center"/>
    </xf>
    <xf numFmtId="168" fontId="10" fillId="2" borderId="2" xfId="5" applyNumberFormat="1" applyFill="1"/>
    <xf numFmtId="168" fontId="6" fillId="2" borderId="2" xfId="4" applyNumberFormat="1" applyFill="1" applyAlignment="1">
      <alignment horizontal="right" vertical="center"/>
    </xf>
    <xf numFmtId="0" fontId="6" fillId="2" borderId="0" xfId="9" applyFont="1" applyFill="1" applyBorder="1"/>
    <xf numFmtId="0" fontId="10" fillId="2" borderId="0" xfId="9" applyFont="1" applyFill="1" applyBorder="1"/>
    <xf numFmtId="0" fontId="11" fillId="2" borderId="3" xfId="3" applyFont="1" applyFill="1" applyBorder="1" applyAlignment="1">
      <alignment vertical="top" wrapText="1"/>
    </xf>
    <xf numFmtId="0" fontId="11" fillId="2" borderId="4" xfId="3" applyFont="1" applyFill="1" applyBorder="1" applyAlignment="1">
      <alignment horizontal="right" vertical="top"/>
    </xf>
    <xf numFmtId="0" fontId="11" fillId="2" borderId="9" xfId="3" applyFont="1" applyFill="1" applyBorder="1" applyAlignment="1">
      <alignment horizontal="right" vertical="top"/>
    </xf>
    <xf numFmtId="0" fontId="11" fillId="2" borderId="4" xfId="3" applyFill="1" applyBorder="1" applyAlignment="1">
      <alignment horizontal="right" vertical="top"/>
    </xf>
    <xf numFmtId="0" fontId="11" fillId="2" borderId="7" xfId="3" applyFill="1" applyBorder="1" applyAlignment="1"/>
    <xf numFmtId="0" fontId="6" fillId="2" borderId="0" xfId="9" applyFill="1" applyBorder="1"/>
    <xf numFmtId="0" fontId="11" fillId="2" borderId="0" xfId="3" applyFill="1" applyBorder="1" applyAlignment="1"/>
    <xf numFmtId="166" fontId="6" fillId="2" borderId="0" xfId="9" applyNumberFormat="1" applyFill="1" applyBorder="1"/>
    <xf numFmtId="0" fontId="11" fillId="2" borderId="0" xfId="3" applyFont="1" applyFill="1" applyBorder="1" applyAlignment="1"/>
    <xf numFmtId="1" fontId="10" fillId="2" borderId="0" xfId="5" applyFill="1" applyBorder="1"/>
    <xf numFmtId="0" fontId="6" fillId="2" borderId="0" xfId="9" applyFill="1" applyBorder="1" applyAlignment="1">
      <alignment vertical="center" wrapText="1"/>
    </xf>
    <xf numFmtId="0" fontId="6" fillId="2" borderId="13" xfId="9" applyFill="1" applyBorder="1" applyAlignment="1">
      <alignment vertical="center" wrapText="1"/>
    </xf>
    <xf numFmtId="0" fontId="11" fillId="2" borderId="7" xfId="3" applyFill="1" applyBorder="1" applyAlignment="1">
      <alignment horizontal="right" vertical="top" wrapText="1"/>
    </xf>
    <xf numFmtId="0" fontId="6" fillId="0" borderId="0" xfId="9"/>
    <xf numFmtId="0" fontId="6" fillId="2" borderId="0" xfId="9" applyFill="1"/>
    <xf numFmtId="0" fontId="6" fillId="2" borderId="0" xfId="9" applyFill="1" applyAlignment="1">
      <alignment wrapText="1"/>
    </xf>
    <xf numFmtId="165" fontId="10" fillId="2" borderId="0" xfId="9" applyNumberFormat="1" applyFont="1" applyFill="1" applyBorder="1"/>
    <xf numFmtId="0" fontId="18" fillId="2" borderId="0" xfId="9" applyFont="1" applyFill="1" applyBorder="1"/>
    <xf numFmtId="165" fontId="10" fillId="2" borderId="0" xfId="5" applyNumberFormat="1" applyFill="1" applyBorder="1"/>
    <xf numFmtId="0" fontId="8" fillId="2" borderId="0" xfId="9" applyFont="1" applyFill="1" applyBorder="1"/>
    <xf numFmtId="0" fontId="11" fillId="2" borderId="0" xfId="3" applyFont="1" applyFill="1" applyBorder="1" applyAlignment="1">
      <alignment vertical="top" wrapText="1"/>
    </xf>
    <xf numFmtId="165" fontId="6" fillId="2" borderId="0" xfId="9" applyNumberFormat="1" applyFill="1" applyBorder="1"/>
    <xf numFmtId="165" fontId="6" fillId="2" borderId="0" xfId="9" applyNumberFormat="1" applyFill="1"/>
    <xf numFmtId="1" fontId="10" fillId="2" borderId="0" xfId="9" applyNumberFormat="1" applyFont="1" applyFill="1" applyBorder="1"/>
    <xf numFmtId="0" fontId="6" fillId="2" borderId="0" xfId="9" applyFill="1" applyBorder="1" applyAlignment="1"/>
    <xf numFmtId="0" fontId="6" fillId="2" borderId="0" xfId="9" applyFill="1" applyBorder="1" applyAlignment="1">
      <alignment horizontal="left"/>
    </xf>
    <xf numFmtId="0" fontId="9" fillId="2" borderId="0" xfId="9" applyFont="1" applyFill="1" applyBorder="1"/>
    <xf numFmtId="0" fontId="8" fillId="2" borderId="0" xfId="7" quotePrefix="1" applyFont="1" applyFill="1" applyAlignment="1">
      <alignment horizontal="left"/>
    </xf>
    <xf numFmtId="0" fontId="9" fillId="2" borderId="0" xfId="9" applyFont="1" applyFill="1" applyAlignment="1"/>
    <xf numFmtId="0" fontId="9" fillId="2" borderId="0" xfId="9" applyFont="1" applyFill="1"/>
    <xf numFmtId="0" fontId="10" fillId="0" borderId="14" xfId="0" applyFont="1" applyBorder="1"/>
    <xf numFmtId="0" fontId="1" fillId="0" borderId="0" xfId="0" applyFont="1"/>
    <xf numFmtId="0" fontId="10" fillId="0" borderId="0" xfId="0" applyFont="1" applyFill="1" applyBorder="1"/>
    <xf numFmtId="169" fontId="6" fillId="2" borderId="0" xfId="9" applyNumberFormat="1" applyFill="1" applyBorder="1"/>
    <xf numFmtId="0" fontId="1" fillId="2" borderId="0" xfId="0" applyFont="1" applyFill="1" applyBorder="1"/>
    <xf numFmtId="167" fontId="1" fillId="2" borderId="9" xfId="4" applyNumberFormat="1" applyFont="1" applyFill="1" applyBorder="1" applyAlignment="1">
      <alignment horizontal="right" vertical="center"/>
    </xf>
    <xf numFmtId="168" fontId="1" fillId="2" borderId="2" xfId="4" applyNumberFormat="1" applyFont="1" applyFill="1" applyAlignment="1">
      <alignment horizontal="right" vertical="center"/>
    </xf>
    <xf numFmtId="168" fontId="1" fillId="2" borderId="2" xfId="4" applyNumberFormat="1" applyFont="1" applyFill="1">
      <alignment vertical="center"/>
    </xf>
    <xf numFmtId="0" fontId="14" fillId="0" borderId="21" xfId="8" applyBorder="1" applyAlignment="1" applyProtection="1"/>
    <xf numFmtId="0" fontId="14" fillId="0" borderId="22" xfId="8" applyBorder="1" applyAlignment="1" applyProtection="1"/>
    <xf numFmtId="0" fontId="0" fillId="0" borderId="23" xfId="0" applyBorder="1"/>
    <xf numFmtId="0" fontId="1" fillId="2" borderId="2" xfId="4" applyFont="1" applyFill="1" applyBorder="1">
      <alignment vertical="center"/>
    </xf>
    <xf numFmtId="167" fontId="10" fillId="2" borderId="0" xfId="5" applyNumberFormat="1" applyFill="1" applyBorder="1"/>
    <xf numFmtId="167" fontId="1" fillId="2" borderId="2" xfId="4" applyNumberFormat="1" applyFont="1" applyFill="1" applyAlignment="1">
      <alignment horizontal="right" vertical="center"/>
    </xf>
    <xf numFmtId="167" fontId="1" fillId="2" borderId="0" xfId="4" applyNumberFormat="1" applyFont="1" applyFill="1" applyBorder="1" applyAlignment="1">
      <alignment horizontal="right" vertical="center"/>
    </xf>
    <xf numFmtId="168" fontId="6" fillId="2" borderId="0" xfId="4" applyNumberFormat="1" applyFill="1" applyBorder="1">
      <alignment vertical="center"/>
    </xf>
    <xf numFmtId="168" fontId="10" fillId="2" borderId="0" xfId="5" applyNumberFormat="1" applyFill="1" applyBorder="1"/>
    <xf numFmtId="168" fontId="1" fillId="2" borderId="0" xfId="4" applyNumberFormat="1" applyFont="1" applyFill="1" applyBorder="1" applyAlignment="1">
      <alignment horizontal="right" vertical="center"/>
    </xf>
    <xf numFmtId="168" fontId="6" fillId="2" borderId="0" xfId="4" applyNumberFormat="1" applyFill="1" applyBorder="1" applyAlignment="1">
      <alignment horizontal="right" vertical="center"/>
    </xf>
    <xf numFmtId="168" fontId="10" fillId="2" borderId="0" xfId="5" applyNumberFormat="1" applyFill="1" applyBorder="1" applyAlignment="1">
      <alignment horizontal="right"/>
    </xf>
    <xf numFmtId="0" fontId="11" fillId="2" borderId="3" xfId="3" applyFont="1" applyFill="1" applyBorder="1" applyAlignment="1">
      <alignment horizontal="right" wrapText="1"/>
    </xf>
    <xf numFmtId="0" fontId="11" fillId="2" borderId="10" xfId="3" applyFont="1" applyFill="1" applyBorder="1" applyAlignment="1">
      <alignment horizontal="right" wrapText="1"/>
    </xf>
    <xf numFmtId="0" fontId="11" fillId="2" borderId="4" xfId="3" applyFill="1" applyBorder="1" applyAlignment="1">
      <alignment horizontal="right" wrapText="1"/>
    </xf>
    <xf numFmtId="0" fontId="11" fillId="2" borderId="4" xfId="3" applyFont="1" applyFill="1" applyBorder="1" applyAlignment="1">
      <alignment horizontal="right" wrapText="1"/>
    </xf>
    <xf numFmtId="0" fontId="11" fillId="2" borderId="9" xfId="3" applyFont="1" applyFill="1" applyBorder="1" applyAlignment="1">
      <alignment horizontal="right" wrapText="1"/>
    </xf>
    <xf numFmtId="0" fontId="11" fillId="2" borderId="9" xfId="3" applyFill="1" applyBorder="1" applyAlignment="1">
      <alignment horizontal="right" wrapText="1"/>
    </xf>
    <xf numFmtId="0" fontId="11" fillId="2" borderId="5" xfId="3" applyFill="1" applyBorder="1" applyAlignment="1">
      <alignment horizontal="right" wrapText="1"/>
    </xf>
    <xf numFmtId="0" fontId="11" fillId="2" borderId="5" xfId="3" applyFont="1" applyFill="1" applyBorder="1" applyAlignment="1">
      <alignment horizontal="right" wrapText="1"/>
    </xf>
    <xf numFmtId="0" fontId="11" fillId="2" borderId="6" xfId="3" applyFill="1" applyBorder="1" applyAlignment="1">
      <alignment horizontal="right" wrapText="1"/>
    </xf>
    <xf numFmtId="0" fontId="11" fillId="2" borderId="4" xfId="3" applyFont="1" applyFill="1" applyBorder="1" applyAlignment="1">
      <alignment horizontal="left" wrapText="1"/>
    </xf>
    <xf numFmtId="0" fontId="11" fillId="2" borderId="6" xfId="3" applyFont="1" applyFill="1" applyBorder="1" applyAlignment="1">
      <alignment horizontal="right" wrapText="1"/>
    </xf>
    <xf numFmtId="0" fontId="11" fillId="2" borderId="2" xfId="3" applyFont="1" applyFill="1" applyBorder="1" applyAlignment="1">
      <alignment horizontal="right" wrapText="1"/>
    </xf>
    <xf numFmtId="0" fontId="11" fillId="2" borderId="8" xfId="3" applyFont="1" applyFill="1" applyBorder="1" applyAlignment="1">
      <alignment horizontal="right" wrapText="1"/>
    </xf>
    <xf numFmtId="0" fontId="11" fillId="0" borderId="4" xfId="0" applyFont="1" applyBorder="1" applyAlignment="1">
      <alignment horizontal="right" vertical="top"/>
    </xf>
    <xf numFmtId="0" fontId="10" fillId="0" borderId="24" xfId="0" applyFont="1" applyBorder="1"/>
    <xf numFmtId="167" fontId="6" fillId="2" borderId="4" xfId="4" applyNumberFormat="1" applyFill="1" applyBorder="1">
      <alignment vertical="center"/>
    </xf>
    <xf numFmtId="167" fontId="10" fillId="2" borderId="4" xfId="5" applyNumberFormat="1" applyFill="1" applyBorder="1"/>
    <xf numFmtId="167" fontId="1" fillId="2" borderId="4" xfId="4" applyNumberFormat="1" applyFont="1" applyFill="1" applyBorder="1" applyAlignment="1">
      <alignment horizontal="right" vertical="center"/>
    </xf>
    <xf numFmtId="167" fontId="1" fillId="2" borderId="3" xfId="4" applyNumberFormat="1" applyFont="1" applyFill="1" applyBorder="1" applyAlignment="1">
      <alignment horizontal="right" vertical="center"/>
    </xf>
    <xf numFmtId="167" fontId="1" fillId="2" borderId="8" xfId="4" applyNumberFormat="1" applyFont="1" applyFill="1" applyBorder="1" applyAlignment="1">
      <alignment horizontal="right" vertical="center"/>
    </xf>
    <xf numFmtId="167" fontId="1" fillId="2" borderId="2" xfId="4" applyNumberFormat="1" applyFont="1" applyFill="1" applyBorder="1" applyAlignment="1">
      <alignment horizontal="right" vertical="center"/>
    </xf>
    <xf numFmtId="0" fontId="11" fillId="2" borderId="9" xfId="3" applyFont="1" applyFill="1" applyBorder="1" applyAlignment="1">
      <alignment horizontal="center" vertical="center"/>
    </xf>
    <xf numFmtId="0" fontId="1" fillId="2" borderId="2" xfId="15" applyFill="1" applyBorder="1">
      <alignment vertical="center"/>
    </xf>
    <xf numFmtId="3" fontId="1" fillId="2" borderId="2" xfId="15" applyNumberFormat="1" applyFill="1" applyAlignment="1">
      <alignment horizontal="right" vertical="center"/>
    </xf>
    <xf numFmtId="166" fontId="1" fillId="2" borderId="9" xfId="15" applyNumberFormat="1" applyFill="1" applyBorder="1" applyAlignment="1">
      <alignment horizontal="right" vertical="center"/>
    </xf>
    <xf numFmtId="0" fontId="1" fillId="2" borderId="2" xfId="15" applyFont="1" applyFill="1" applyBorder="1">
      <alignment vertical="center"/>
    </xf>
    <xf numFmtId="0" fontId="10" fillId="2" borderId="2" xfId="15" applyFont="1" applyFill="1" applyBorder="1">
      <alignment vertical="center"/>
    </xf>
    <xf numFmtId="3" fontId="10" fillId="2" borderId="2" xfId="15" applyNumberFormat="1" applyFont="1" applyFill="1" applyAlignment="1">
      <alignment horizontal="right" vertical="center"/>
    </xf>
    <xf numFmtId="166" fontId="10" fillId="2" borderId="2" xfId="15" applyNumberFormat="1" applyFont="1" applyFill="1" applyAlignment="1">
      <alignment horizontal="right" vertical="center"/>
    </xf>
    <xf numFmtId="166" fontId="10" fillId="2" borderId="9" xfId="15" applyNumberFormat="1" applyFont="1" applyFill="1" applyBorder="1" applyAlignment="1">
      <alignment horizontal="right" vertical="center"/>
    </xf>
    <xf numFmtId="0" fontId="10" fillId="2" borderId="19" xfId="15" applyFont="1" applyFill="1" applyBorder="1">
      <alignment vertical="center"/>
    </xf>
    <xf numFmtId="3" fontId="10" fillId="2" borderId="2" xfId="15" applyNumberFormat="1" applyFont="1" applyFill="1">
      <alignment vertical="center"/>
    </xf>
    <xf numFmtId="0" fontId="1" fillId="2" borderId="0" xfId="15" applyFill="1" applyBorder="1">
      <alignment vertical="center"/>
    </xf>
    <xf numFmtId="3" fontId="10" fillId="2" borderId="0" xfId="15" applyNumberFormat="1" applyFont="1" applyFill="1" applyBorder="1">
      <alignment vertical="center"/>
    </xf>
    <xf numFmtId="166" fontId="10" fillId="2" borderId="0" xfId="15" applyNumberFormat="1" applyFont="1" applyFill="1" applyBorder="1">
      <alignment vertical="center"/>
    </xf>
    <xf numFmtId="167" fontId="0" fillId="2" borderId="0" xfId="0" applyNumberFormat="1" applyFill="1" applyBorder="1"/>
    <xf numFmtId="3" fontId="10" fillId="2" borderId="2" xfId="5" applyNumberFormat="1" applyFill="1" applyAlignment="1">
      <alignment horizontal="right"/>
    </xf>
    <xf numFmtId="166" fontId="18" fillId="2" borderId="0" xfId="9" applyNumberFormat="1" applyFont="1" applyFill="1" applyBorder="1"/>
    <xf numFmtId="168" fontId="1" fillId="2" borderId="2" xfId="5" applyNumberFormat="1" applyFont="1" applyFill="1"/>
    <xf numFmtId="3" fontId="10" fillId="2" borderId="2" xfId="5" applyNumberFormat="1" applyFont="1" applyFill="1"/>
    <xf numFmtId="0" fontId="21" fillId="0" borderId="23" xfId="0" applyFont="1" applyBorder="1"/>
    <xf numFmtId="165" fontId="1" fillId="2" borderId="0" xfId="5" applyNumberFormat="1" applyFont="1" applyFill="1" applyBorder="1"/>
    <xf numFmtId="0" fontId="0" fillId="0" borderId="20" xfId="0" applyBorder="1"/>
    <xf numFmtId="0" fontId="8" fillId="2" borderId="0" xfId="7" quotePrefix="1" applyFont="1" applyFill="1" applyAlignment="1"/>
    <xf numFmtId="0" fontId="7" fillId="2" borderId="0" xfId="0" applyFont="1" applyFill="1" applyBorder="1"/>
    <xf numFmtId="0" fontId="9" fillId="0" borderId="0" xfId="7" applyFont="1" applyFill="1"/>
    <xf numFmtId="0" fontId="8" fillId="0" borderId="0" xfId="7" applyFont="1" applyFill="1"/>
    <xf numFmtId="0" fontId="9" fillId="2" borderId="0" xfId="7" applyFont="1" applyFill="1"/>
    <xf numFmtId="0" fontId="23" fillId="0" borderId="0" xfId="2" applyFont="1">
      <alignment horizontal="left"/>
    </xf>
    <xf numFmtId="0" fontId="1" fillId="0" borderId="0" xfId="0" applyFont="1" applyBorder="1"/>
    <xf numFmtId="170" fontId="1" fillId="0" borderId="17" xfId="12" applyNumberFormat="1" applyFont="1" applyFill="1" applyBorder="1" applyAlignment="1"/>
    <xf numFmtId="170" fontId="1" fillId="0" borderId="18" xfId="12" applyNumberFormat="1" applyFont="1" applyBorder="1"/>
    <xf numFmtId="170" fontId="1" fillId="0" borderId="18" xfId="12" applyNumberFormat="1" applyFont="1" applyFill="1" applyBorder="1" applyAlignment="1"/>
    <xf numFmtId="170" fontId="1" fillId="0" borderId="16" xfId="12" applyNumberFormat="1" applyFont="1" applyFill="1" applyBorder="1" applyAlignment="1"/>
    <xf numFmtId="0" fontId="1" fillId="2" borderId="0" xfId="16" applyFont="1" applyFill="1" applyBorder="1"/>
    <xf numFmtId="0" fontId="10" fillId="2" borderId="0" xfId="16" applyFont="1" applyFill="1" applyBorder="1"/>
    <xf numFmtId="0" fontId="1" fillId="2" borderId="8" xfId="16" applyFont="1" applyFill="1" applyBorder="1"/>
    <xf numFmtId="3" fontId="1" fillId="2" borderId="2" xfId="15" applyNumberFormat="1" applyFont="1" applyFill="1" applyAlignment="1">
      <alignment horizontal="right" vertical="center"/>
    </xf>
    <xf numFmtId="0" fontId="1" fillId="2" borderId="0" xfId="16" applyFill="1" applyBorder="1"/>
    <xf numFmtId="3" fontId="1" fillId="2" borderId="2" xfId="15" applyNumberFormat="1" applyFill="1">
      <alignment vertical="center"/>
    </xf>
    <xf numFmtId="1" fontId="1" fillId="2" borderId="2" xfId="15" applyNumberFormat="1" applyFill="1">
      <alignment vertical="center"/>
    </xf>
    <xf numFmtId="1" fontId="1" fillId="2" borderId="9" xfId="15" applyNumberFormat="1" applyFill="1" applyBorder="1">
      <alignment vertical="center"/>
    </xf>
    <xf numFmtId="166" fontId="1" fillId="2" borderId="0" xfId="16" applyNumberFormat="1" applyFill="1"/>
    <xf numFmtId="1" fontId="1" fillId="2" borderId="0" xfId="15" applyNumberFormat="1" applyFill="1" applyBorder="1">
      <alignment vertical="center"/>
    </xf>
    <xf numFmtId="0" fontId="9" fillId="0" borderId="0" xfId="16" applyFont="1"/>
    <xf numFmtId="0" fontId="0" fillId="0" borderId="0" xfId="0" applyFill="1" applyBorder="1"/>
    <xf numFmtId="170" fontId="0" fillId="2" borderId="0" xfId="0" applyNumberFormat="1" applyFill="1" applyBorder="1"/>
    <xf numFmtId="0" fontId="1" fillId="2" borderId="0" xfId="16" applyFill="1"/>
    <xf numFmtId="0" fontId="1" fillId="2" borderId="8" xfId="15" applyFill="1" applyBorder="1">
      <alignment vertical="center"/>
    </xf>
    <xf numFmtId="1" fontId="1" fillId="2" borderId="10" xfId="15" applyNumberFormat="1" applyFill="1" applyBorder="1">
      <alignment vertical="center"/>
    </xf>
    <xf numFmtId="3" fontId="1" fillId="2" borderId="10" xfId="15" applyNumberFormat="1" applyFill="1" applyBorder="1">
      <alignment vertical="center"/>
    </xf>
    <xf numFmtId="3" fontId="1" fillId="2" borderId="9" xfId="15" applyNumberFormat="1" applyFill="1" applyBorder="1">
      <alignment vertical="center"/>
    </xf>
    <xf numFmtId="0" fontId="1" fillId="2" borderId="8" xfId="16" applyFill="1" applyBorder="1"/>
    <xf numFmtId="0" fontId="1" fillId="2" borderId="2" xfId="15" applyFill="1" applyBorder="1" applyAlignment="1">
      <alignment horizontal="left" vertical="center"/>
    </xf>
    <xf numFmtId="0" fontId="0" fillId="2" borderId="25" xfId="0" applyFill="1" applyBorder="1"/>
    <xf numFmtId="0" fontId="11" fillId="2" borderId="26" xfId="3" applyFont="1" applyFill="1" applyBorder="1" applyAlignment="1">
      <alignment horizontal="right" vertical="center" wrapText="1"/>
    </xf>
    <xf numFmtId="0" fontId="11" fillId="2" borderId="26" xfId="3" applyFont="1" applyFill="1" applyBorder="1" applyAlignment="1">
      <alignment horizontal="right" vertical="top" wrapText="1"/>
    </xf>
    <xf numFmtId="0" fontId="11" fillId="2" borderId="27" xfId="3" applyFont="1" applyFill="1" applyBorder="1" applyAlignment="1">
      <alignment horizontal="right" vertical="top" wrapText="1"/>
    </xf>
    <xf numFmtId="0" fontId="11" fillId="2" borderId="29" xfId="3" applyFont="1" applyFill="1" applyBorder="1" applyAlignment="1">
      <alignment horizontal="right" vertical="top" wrapText="1"/>
    </xf>
    <xf numFmtId="0" fontId="0" fillId="0" borderId="23" xfId="0" quotePrefix="1" applyBorder="1"/>
    <xf numFmtId="0" fontId="10" fillId="2" borderId="0" xfId="16" applyFont="1" applyFill="1"/>
    <xf numFmtId="0" fontId="5" fillId="0" borderId="0" xfId="2">
      <alignment horizontal="left"/>
    </xf>
    <xf numFmtId="0" fontId="11" fillId="2" borderId="3" xfId="3" applyFill="1" applyBorder="1" applyAlignment="1">
      <alignment vertical="top" wrapText="1"/>
    </xf>
    <xf numFmtId="0" fontId="11" fillId="2" borderId="9" xfId="3" applyFill="1" applyBorder="1" applyAlignment="1">
      <alignment horizontal="right" vertical="top"/>
    </xf>
    <xf numFmtId="0" fontId="1" fillId="2" borderId="0" xfId="16" applyFill="1" applyAlignment="1">
      <alignment vertical="center" wrapText="1"/>
    </xf>
    <xf numFmtId="0" fontId="1" fillId="0" borderId="2" xfId="15">
      <alignment vertical="center"/>
    </xf>
    <xf numFmtId="1" fontId="10" fillId="0" borderId="2" xfId="5"/>
    <xf numFmtId="1" fontId="10" fillId="0" borderId="0" xfId="5" applyBorder="1"/>
    <xf numFmtId="166" fontId="1" fillId="2" borderId="0" xfId="15" applyNumberFormat="1" applyFill="1" applyBorder="1">
      <alignment vertical="center"/>
    </xf>
    <xf numFmtId="0" fontId="7" fillId="0" borderId="0" xfId="6"/>
    <xf numFmtId="165" fontId="9" fillId="0" borderId="0" xfId="0" applyNumberFormat="1" applyFont="1"/>
    <xf numFmtId="1" fontId="10" fillId="2" borderId="2" xfId="15" applyNumberFormat="1" applyFont="1" applyFill="1">
      <alignment vertical="center"/>
    </xf>
    <xf numFmtId="1" fontId="10" fillId="2" borderId="9" xfId="15" applyNumberFormat="1" applyFont="1" applyFill="1" applyBorder="1">
      <alignment vertical="center"/>
    </xf>
    <xf numFmtId="0" fontId="1" fillId="2" borderId="2" xfId="15" applyFill="1">
      <alignment vertical="center"/>
    </xf>
    <xf numFmtId="0" fontId="1" fillId="2" borderId="2" xfId="15" applyFill="1" applyAlignment="1">
      <alignment vertical="center" wrapText="1"/>
    </xf>
    <xf numFmtId="1" fontId="10" fillId="2" borderId="2" xfId="5" applyFill="1"/>
    <xf numFmtId="0" fontId="11" fillId="2" borderId="31" xfId="3" applyFill="1" applyBorder="1" applyAlignment="1">
      <alignment horizontal="right" vertical="top" wrapText="1"/>
    </xf>
    <xf numFmtId="0" fontId="11" fillId="2" borderId="32" xfId="3" applyFill="1" applyBorder="1" applyAlignment="1">
      <alignment horizontal="right" vertical="top" wrapText="1"/>
    </xf>
    <xf numFmtId="0" fontId="10" fillId="2" borderId="0" xfId="16" applyFont="1" applyFill="1" applyAlignment="1">
      <alignment vertical="center" wrapText="1"/>
    </xf>
    <xf numFmtId="165" fontId="22" fillId="2" borderId="0" xfId="16" applyNumberFormat="1" applyFont="1" applyFill="1"/>
    <xf numFmtId="166" fontId="22" fillId="2" borderId="0" xfId="16" applyNumberFormat="1" applyFont="1" applyFill="1"/>
    <xf numFmtId="1" fontId="10" fillId="2" borderId="9" xfId="5" applyFill="1" applyBorder="1"/>
    <xf numFmtId="167" fontId="1" fillId="2" borderId="2" xfId="15" applyNumberFormat="1" applyFill="1">
      <alignment vertical="center"/>
    </xf>
    <xf numFmtId="167" fontId="1" fillId="2" borderId="28" xfId="15" applyNumberFormat="1" applyFill="1" applyBorder="1" applyAlignment="1">
      <alignment horizontal="right" vertical="center"/>
    </xf>
    <xf numFmtId="167" fontId="1" fillId="2" borderId="2" xfId="15" applyNumberFormat="1" applyFill="1" applyAlignment="1">
      <alignment horizontal="right" vertical="center"/>
    </xf>
    <xf numFmtId="167" fontId="1" fillId="2" borderId="0" xfId="15" applyNumberFormat="1" applyFill="1" applyBorder="1" applyAlignment="1">
      <alignment horizontal="right" vertical="center"/>
    </xf>
    <xf numFmtId="167" fontId="10" fillId="2" borderId="2" xfId="15" applyNumberFormat="1" applyFont="1" applyFill="1">
      <alignment vertical="center"/>
    </xf>
    <xf numFmtId="167" fontId="10" fillId="2" borderId="0" xfId="15" applyNumberFormat="1" applyFont="1" applyFill="1" applyBorder="1" applyAlignment="1">
      <alignment horizontal="right" vertical="center"/>
    </xf>
    <xf numFmtId="167" fontId="1" fillId="2" borderId="0" xfId="15" applyNumberFormat="1" applyFill="1" applyBorder="1">
      <alignment vertical="center"/>
    </xf>
    <xf numFmtId="0" fontId="11" fillId="2" borderId="26" xfId="3" applyFill="1" applyBorder="1" applyAlignment="1">
      <alignment horizontal="right" vertical="center" wrapText="1"/>
    </xf>
    <xf numFmtId="0" fontId="11" fillId="2" borderId="26" xfId="3" applyFill="1" applyBorder="1" applyAlignment="1">
      <alignment horizontal="right" vertical="top" wrapText="1"/>
    </xf>
    <xf numFmtId="0" fontId="11" fillId="2" borderId="15" xfId="3" applyFill="1" applyBorder="1" applyAlignment="1">
      <alignment horizontal="right" vertical="top" wrapText="1"/>
    </xf>
    <xf numFmtId="167" fontId="1" fillId="2" borderId="10" xfId="4" applyNumberFormat="1" applyFont="1" applyFill="1" applyBorder="1" applyAlignment="1">
      <alignment horizontal="right" vertical="center"/>
    </xf>
    <xf numFmtId="168" fontId="10" fillId="2" borderId="2" xfId="5" applyNumberFormat="1" applyFont="1" applyFill="1"/>
    <xf numFmtId="0" fontId="11" fillId="2" borderId="1" xfId="3" applyFill="1" applyAlignment="1">
      <alignment horizontal="right" vertical="center" wrapText="1"/>
    </xf>
    <xf numFmtId="0" fontId="11" fillId="2" borderId="1" xfId="3" applyFill="1" applyAlignment="1">
      <alignment horizontal="right" vertical="top" wrapText="1"/>
    </xf>
    <xf numFmtId="0" fontId="11" fillId="2" borderId="12" xfId="3" applyFill="1" applyBorder="1" applyAlignment="1">
      <alignment horizontal="right" vertical="top" wrapText="1"/>
    </xf>
    <xf numFmtId="3" fontId="0" fillId="0" borderId="3" xfId="0" applyNumberFormat="1" applyBorder="1"/>
    <xf numFmtId="3" fontId="1" fillId="2" borderId="3" xfId="12" applyNumberFormat="1" applyFill="1" applyBorder="1" applyAlignment="1">
      <alignment horizontal="right" vertical="center"/>
    </xf>
    <xf numFmtId="3" fontId="0" fillId="2" borderId="10" xfId="12" applyNumberFormat="1" applyFont="1" applyFill="1" applyBorder="1"/>
    <xf numFmtId="3" fontId="0" fillId="0" borderId="4" xfId="0" applyNumberFormat="1" applyBorder="1"/>
    <xf numFmtId="3" fontId="1" fillId="2" borderId="4" xfId="12" applyNumberFormat="1" applyFill="1" applyBorder="1" applyAlignment="1">
      <alignment horizontal="right" vertical="center"/>
    </xf>
    <xf numFmtId="3" fontId="0" fillId="2" borderId="9" xfId="12" applyNumberFormat="1" applyFont="1" applyFill="1" applyBorder="1"/>
    <xf numFmtId="3" fontId="0" fillId="0" borderId="4" xfId="12" applyNumberFormat="1" applyFont="1" applyBorder="1"/>
    <xf numFmtId="3" fontId="0" fillId="0" borderId="9" xfId="12" applyNumberFormat="1" applyFont="1" applyBorder="1"/>
    <xf numFmtId="3" fontId="10" fillId="2" borderId="4" xfId="12" applyNumberFormat="1" applyFont="1" applyFill="1" applyBorder="1"/>
    <xf numFmtId="3" fontId="10" fillId="2" borderId="9" xfId="12" applyNumberFormat="1" applyFont="1" applyFill="1" applyBorder="1"/>
    <xf numFmtId="0" fontId="9" fillId="0" borderId="0" xfId="7"/>
    <xf numFmtId="0" fontId="1" fillId="2" borderId="2" xfId="15" quotePrefix="1" applyFont="1" applyFill="1" applyBorder="1" applyAlignment="1">
      <alignment horizontal="left" vertical="center"/>
    </xf>
    <xf numFmtId="0" fontId="1" fillId="2" borderId="2" xfId="15" quotePrefix="1" applyFill="1" applyAlignment="1">
      <alignment horizontal="left" vertical="center"/>
    </xf>
    <xf numFmtId="3" fontId="1" fillId="2" borderId="3" xfId="16" applyNumberFormat="1" applyFill="1" applyBorder="1"/>
    <xf numFmtId="3" fontId="1" fillId="0" borderId="0" xfId="0" applyNumberFormat="1" applyFont="1"/>
    <xf numFmtId="3" fontId="1" fillId="2" borderId="4" xfId="16" applyNumberFormat="1" applyFill="1" applyBorder="1"/>
    <xf numFmtId="3" fontId="1" fillId="2" borderId="4" xfId="16" applyNumberFormat="1" applyFill="1" applyBorder="1" applyAlignment="1">
      <alignment horizontal="right"/>
    </xf>
    <xf numFmtId="3" fontId="1" fillId="2" borderId="3" xfId="15" applyNumberFormat="1" applyFill="1" applyBorder="1">
      <alignment vertical="center"/>
    </xf>
    <xf numFmtId="3" fontId="1" fillId="2" borderId="4" xfId="15" applyNumberFormat="1" applyFill="1" applyBorder="1">
      <alignment vertical="center"/>
    </xf>
    <xf numFmtId="3" fontId="1" fillId="2" borderId="4" xfId="15" quotePrefix="1" applyNumberFormat="1" applyFill="1" applyBorder="1" applyAlignment="1">
      <alignment horizontal="right" vertical="center"/>
    </xf>
    <xf numFmtId="3" fontId="1" fillId="2" borderId="4" xfId="15" applyNumberFormat="1" applyFill="1" applyBorder="1" applyAlignment="1">
      <alignment horizontal="right" vertical="center"/>
    </xf>
    <xf numFmtId="3" fontId="1" fillId="2" borderId="2" xfId="16" applyNumberFormat="1" applyFill="1" applyBorder="1"/>
    <xf numFmtId="3" fontId="1" fillId="2" borderId="9" xfId="16" applyNumberFormat="1" applyFill="1" applyBorder="1" applyAlignment="1">
      <alignment horizontal="right"/>
    </xf>
    <xf numFmtId="3" fontId="10" fillId="2" borderId="0" xfId="5" applyNumberFormat="1" applyFill="1" applyBorder="1" applyAlignment="1">
      <alignment horizontal="right"/>
    </xf>
    <xf numFmtId="3" fontId="1" fillId="2" borderId="2" xfId="13" applyNumberFormat="1" applyFont="1" applyFill="1" applyBorder="1" applyAlignment="1">
      <alignment vertical="center"/>
    </xf>
    <xf numFmtId="3" fontId="1" fillId="0" borderId="2" xfId="13" applyNumberFormat="1" applyFont="1" applyBorder="1" applyAlignment="1">
      <alignment vertical="center"/>
    </xf>
    <xf numFmtId="3" fontId="10" fillId="2" borderId="2" xfId="13" applyNumberFormat="1" applyFont="1" applyFill="1" applyBorder="1"/>
    <xf numFmtId="3" fontId="1" fillId="2" borderId="0" xfId="15" applyNumberFormat="1" applyFill="1" applyBorder="1" applyAlignment="1">
      <alignment horizontal="right" vertical="center"/>
    </xf>
    <xf numFmtId="0" fontId="1" fillId="2" borderId="0" xfId="9" applyFont="1" applyFill="1" applyBorder="1"/>
    <xf numFmtId="0" fontId="1" fillId="2" borderId="8" xfId="9" applyFont="1" applyFill="1" applyBorder="1"/>
    <xf numFmtId="166" fontId="1" fillId="2" borderId="0" xfId="9" applyNumberFormat="1" applyFont="1" applyFill="1" applyBorder="1"/>
    <xf numFmtId="0" fontId="1" fillId="2" borderId="0" xfId="9" applyFont="1" applyFill="1" applyBorder="1" applyAlignment="1">
      <alignment horizontal="right" vertical="center" wrapText="1"/>
    </xf>
    <xf numFmtId="3" fontId="1" fillId="2" borderId="10" xfId="5" applyNumberFormat="1" applyFont="1" applyFill="1" applyBorder="1"/>
    <xf numFmtId="3" fontId="1" fillId="2" borderId="9" xfId="5" applyNumberFormat="1" applyFont="1" applyFill="1" applyBorder="1"/>
    <xf numFmtId="0" fontId="1" fillId="2" borderId="0" xfId="0" applyFont="1" applyFill="1" applyBorder="1" applyAlignment="1">
      <alignment horizontal="right"/>
    </xf>
    <xf numFmtId="0" fontId="1" fillId="3" borderId="0" xfId="0" applyFont="1" applyFill="1" applyBorder="1"/>
    <xf numFmtId="3" fontId="0" fillId="2" borderId="2" xfId="4" applyNumberFormat="1" applyFont="1" applyFill="1">
      <alignment vertical="center"/>
    </xf>
    <xf numFmtId="3" fontId="0" fillId="2" borderId="2" xfId="4" applyNumberFormat="1" applyFont="1" applyFill="1" applyAlignment="1">
      <alignment horizontal="right" vertical="center"/>
    </xf>
    <xf numFmtId="168" fontId="0" fillId="2" borderId="2" xfId="4" applyNumberFormat="1" applyFont="1" applyFill="1" applyAlignment="1">
      <alignment horizontal="right" vertical="center"/>
    </xf>
    <xf numFmtId="0" fontId="0" fillId="0" borderId="4" xfId="0" applyBorder="1"/>
    <xf numFmtId="170" fontId="0" fillId="0" borderId="18" xfId="12" applyNumberFormat="1" applyFont="1" applyBorder="1"/>
    <xf numFmtId="170" fontId="1" fillId="2" borderId="0" xfId="12" applyNumberFormat="1" applyFont="1" applyFill="1" applyBorder="1" applyAlignment="1">
      <alignment horizontal="right" vertical="center" wrapText="1"/>
    </xf>
    <xf numFmtId="170" fontId="1" fillId="2" borderId="0" xfId="12" applyNumberFormat="1" applyFont="1" applyFill="1" applyBorder="1"/>
    <xf numFmtId="3" fontId="25" fillId="2" borderId="4" xfId="16" applyNumberFormat="1" applyFont="1" applyFill="1" applyBorder="1" applyAlignment="1">
      <alignment horizontal="right"/>
    </xf>
    <xf numFmtId="3" fontId="25" fillId="2" borderId="4" xfId="16" applyNumberFormat="1" applyFont="1" applyFill="1" applyBorder="1"/>
    <xf numFmtId="0" fontId="7" fillId="2" borderId="0" xfId="6" applyFill="1"/>
    <xf numFmtId="3" fontId="25" fillId="2" borderId="9" xfId="16" applyNumberFormat="1" applyFont="1" applyFill="1" applyBorder="1"/>
    <xf numFmtId="9" fontId="1" fillId="2" borderId="0" xfId="17" applyFont="1" applyFill="1" applyBorder="1"/>
    <xf numFmtId="3" fontId="0" fillId="2" borderId="2" xfId="15" applyNumberFormat="1" applyFont="1" applyFill="1" applyAlignment="1">
      <alignment horizontal="right" vertical="center"/>
    </xf>
    <xf numFmtId="166" fontId="0" fillId="2" borderId="2" xfId="15" applyNumberFormat="1" applyFont="1" applyFill="1" applyAlignment="1">
      <alignment horizontal="right" vertical="center"/>
    </xf>
    <xf numFmtId="166" fontId="0" fillId="2" borderId="9" xfId="15" applyNumberFormat="1" applyFont="1" applyFill="1" applyBorder="1" applyAlignment="1">
      <alignment horizontal="right" vertical="center"/>
    </xf>
    <xf numFmtId="0" fontId="1" fillId="0" borderId="0" xfId="0" applyFont="1" applyFill="1"/>
    <xf numFmtId="0" fontId="0" fillId="0" borderId="0" xfId="0" applyFill="1"/>
    <xf numFmtId="0" fontId="9" fillId="0" borderId="0" xfId="9" applyFont="1" applyFill="1" applyAlignment="1"/>
    <xf numFmtId="0" fontId="6" fillId="0" borderId="0" xfId="9" applyFill="1" applyBorder="1"/>
    <xf numFmtId="166" fontId="6" fillId="0" borderId="0" xfId="9" applyNumberFormat="1" applyFill="1" applyBorder="1"/>
    <xf numFmtId="0" fontId="0" fillId="0" borderId="0" xfId="9" applyFont="1" applyFill="1"/>
    <xf numFmtId="166" fontId="0" fillId="0" borderId="0" xfId="9" applyNumberFormat="1" applyFont="1" applyFill="1"/>
    <xf numFmtId="0" fontId="1" fillId="0" borderId="0" xfId="0" applyFont="1" applyFill="1" applyBorder="1"/>
    <xf numFmtId="0" fontId="11" fillId="2" borderId="30" xfId="16" applyFont="1" applyFill="1" applyBorder="1" applyAlignment="1">
      <alignment wrapText="1"/>
    </xf>
    <xf numFmtId="0" fontId="11" fillId="2" borderId="11" xfId="3" applyFill="1" applyBorder="1" applyAlignment="1">
      <alignment horizontal="left"/>
    </xf>
    <xf numFmtId="3" fontId="1" fillId="2" borderId="0" xfId="16" applyNumberFormat="1" applyFill="1"/>
    <xf numFmtId="0" fontId="15" fillId="3" borderId="0" xfId="0" applyFont="1" applyFill="1"/>
    <xf numFmtId="0" fontId="0" fillId="3" borderId="0" xfId="0" applyFill="1"/>
    <xf numFmtId="0" fontId="16" fillId="3" borderId="0" xfId="1" applyFont="1" applyFill="1"/>
    <xf numFmtId="0" fontId="5" fillId="3" borderId="0" xfId="2" applyFont="1" applyFill="1" applyAlignment="1">
      <alignment horizontal="left"/>
    </xf>
    <xf numFmtId="0" fontId="11" fillId="3" borderId="8" xfId="3" applyFont="1" applyFill="1" applyBorder="1" applyAlignment="1"/>
    <xf numFmtId="0" fontId="11" fillId="3" borderId="7" xfId="3" applyFont="1" applyFill="1" applyBorder="1" applyAlignment="1"/>
    <xf numFmtId="0" fontId="1" fillId="3" borderId="2" xfId="15" applyFill="1">
      <alignment vertical="center"/>
    </xf>
    <xf numFmtId="170" fontId="1" fillId="3" borderId="16" xfId="12" applyNumberFormat="1" applyFont="1" applyFill="1" applyBorder="1" applyAlignment="1"/>
    <xf numFmtId="1" fontId="10" fillId="3" borderId="2" xfId="5" applyFill="1"/>
    <xf numFmtId="170" fontId="10" fillId="3" borderId="16" xfId="12" applyNumberFormat="1" applyFont="1" applyFill="1" applyBorder="1" applyAlignment="1"/>
    <xf numFmtId="0" fontId="9" fillId="3" borderId="0" xfId="7" applyFill="1" applyAlignment="1">
      <alignment horizontal="left"/>
    </xf>
    <xf numFmtId="0" fontId="7" fillId="3" borderId="0" xfId="6" applyFill="1"/>
    <xf numFmtId="0" fontId="9" fillId="3" borderId="0" xfId="0" applyFont="1" applyFill="1"/>
    <xf numFmtId="165" fontId="9" fillId="3" borderId="0" xfId="0" applyNumberFormat="1" applyFont="1" applyFill="1"/>
    <xf numFmtId="0" fontId="11" fillId="3" borderId="2" xfId="3" applyFont="1" applyFill="1" applyBorder="1" applyAlignment="1"/>
    <xf numFmtId="0" fontId="11" fillId="3" borderId="3" xfId="3" applyFont="1" applyFill="1" applyBorder="1" applyAlignment="1">
      <alignment horizontal="left" vertical="top"/>
    </xf>
    <xf numFmtId="0" fontId="11" fillId="3" borderId="2" xfId="3" applyFont="1" applyFill="1" applyBorder="1" applyAlignment="1">
      <alignment horizontal="left" vertical="top"/>
    </xf>
    <xf numFmtId="0" fontId="11" fillId="3" borderId="7" xfId="3" applyFont="1" applyFill="1" applyBorder="1" applyAlignment="1">
      <alignment horizontal="left"/>
    </xf>
    <xf numFmtId="170" fontId="1" fillId="3" borderId="16" xfId="12" applyNumberFormat="1" applyFont="1" applyFill="1" applyBorder="1" applyAlignment="1">
      <alignment horizontal="right"/>
    </xf>
    <xf numFmtId="170" fontId="0" fillId="3" borderId="0" xfId="0" applyNumberFormat="1" applyFill="1"/>
    <xf numFmtId="3" fontId="6" fillId="2" borderId="0" xfId="9" applyNumberFormat="1" applyFill="1"/>
    <xf numFmtId="0" fontId="14" fillId="0" borderId="0" xfId="8" applyAlignment="1" applyProtection="1"/>
    <xf numFmtId="0" fontId="9" fillId="3" borderId="0" xfId="0" applyFont="1" applyFill="1" applyAlignment="1"/>
    <xf numFmtId="3" fontId="1" fillId="2" borderId="0" xfId="9" applyNumberFormat="1" applyFont="1" applyFill="1" applyBorder="1"/>
    <xf numFmtId="0" fontId="11" fillId="0" borderId="8" xfId="3" applyBorder="1" applyAlignment="1"/>
    <xf numFmtId="0" fontId="11" fillId="0" borderId="3" xfId="3" applyBorder="1" applyAlignment="1">
      <alignment vertical="top" wrapText="1"/>
    </xf>
    <xf numFmtId="0" fontId="11" fillId="0" borderId="4" xfId="3" quotePrefix="1" applyBorder="1" applyAlignment="1">
      <alignment horizontal="right" vertical="top" wrapText="1"/>
    </xf>
    <xf numFmtId="0" fontId="11" fillId="0" borderId="9" xfId="3" applyBorder="1" applyAlignment="1">
      <alignment horizontal="right" vertical="top" wrapText="1"/>
    </xf>
    <xf numFmtId="0" fontId="11" fillId="0" borderId="7" xfId="3" applyBorder="1" applyAlignment="1"/>
    <xf numFmtId="0" fontId="11" fillId="0" borderId="5" xfId="3" applyBorder="1" applyAlignment="1">
      <alignment horizontal="center" vertical="top" wrapText="1"/>
    </xf>
    <xf numFmtId="170" fontId="0" fillId="0" borderId="16" xfId="12" applyNumberFormat="1" applyFont="1" applyBorder="1"/>
    <xf numFmtId="170" fontId="0" fillId="0" borderId="17" xfId="12" applyNumberFormat="1" applyFont="1" applyBorder="1"/>
    <xf numFmtId="170" fontId="0" fillId="0" borderId="17" xfId="12" applyNumberFormat="1" applyFont="1" applyBorder="1" applyAlignment="1">
      <alignment horizontal="right"/>
    </xf>
    <xf numFmtId="170" fontId="10" fillId="0" borderId="18" xfId="12" applyNumberFormat="1" applyFont="1" applyBorder="1"/>
    <xf numFmtId="166" fontId="0" fillId="0" borderId="0" xfId="0" applyNumberFormat="1"/>
    <xf numFmtId="166" fontId="0" fillId="2" borderId="0" xfId="0" applyNumberFormat="1" applyFill="1"/>
    <xf numFmtId="1" fontId="0" fillId="0" borderId="0" xfId="0" applyNumberFormat="1"/>
    <xf numFmtId="0" fontId="0" fillId="0" borderId="0" xfId="0" applyBorder="1"/>
    <xf numFmtId="167" fontId="1" fillId="2" borderId="2" xfId="5" applyNumberFormat="1" applyFont="1" applyFill="1"/>
    <xf numFmtId="167" fontId="1" fillId="2" borderId="0" xfId="5" applyNumberFormat="1" applyFont="1" applyFill="1" applyBorder="1"/>
    <xf numFmtId="167" fontId="10" fillId="2" borderId="2" xfId="5" applyNumberFormat="1" applyFont="1" applyFill="1"/>
    <xf numFmtId="167" fontId="10" fillId="2" borderId="0" xfId="5" applyNumberFormat="1" applyFill="1" applyBorder="1" applyAlignment="1">
      <alignment horizontal="right"/>
    </xf>
    <xf numFmtId="167" fontId="0" fillId="2" borderId="0" xfId="0" applyNumberFormat="1" applyFill="1"/>
    <xf numFmtId="167" fontId="1" fillId="2" borderId="2" xfId="15" applyNumberFormat="1" applyFont="1" applyFill="1" applyAlignment="1">
      <alignment horizontal="right" vertical="center"/>
    </xf>
    <xf numFmtId="0" fontId="29" fillId="0" borderId="0" xfId="0" applyFont="1"/>
    <xf numFmtId="167" fontId="1" fillId="2" borderId="2" xfId="4" applyNumberFormat="1" applyFont="1" applyFill="1">
      <alignment vertical="center"/>
    </xf>
    <xf numFmtId="0" fontId="29" fillId="0" borderId="0" xfId="0" applyFont="1" applyAlignment="1">
      <alignment horizontal="right"/>
    </xf>
    <xf numFmtId="0" fontId="30" fillId="0" borderId="0" xfId="7" applyFont="1" applyAlignment="1"/>
    <xf numFmtId="0" fontId="22" fillId="2" borderId="0" xfId="0" applyFont="1" applyFill="1"/>
    <xf numFmtId="0" fontId="1" fillId="2" borderId="0" xfId="0" applyFont="1" applyFill="1"/>
    <xf numFmtId="0" fontId="9" fillId="0" borderId="0" xfId="7" applyFont="1" applyFill="1" applyAlignment="1">
      <alignment horizontal="left"/>
    </xf>
    <xf numFmtId="3" fontId="6" fillId="2" borderId="0" xfId="4" applyNumberFormat="1" applyFill="1" applyBorder="1">
      <alignment vertical="center"/>
    </xf>
    <xf numFmtId="167" fontId="6" fillId="2" borderId="0" xfId="4" applyNumberFormat="1" applyFill="1" applyBorder="1" applyAlignment="1">
      <alignment horizontal="right" vertical="center"/>
    </xf>
    <xf numFmtId="167" fontId="1" fillId="2" borderId="0" xfId="5" applyNumberFormat="1" applyFont="1" applyFill="1" applyBorder="1" applyAlignment="1">
      <alignment horizontal="right"/>
    </xf>
    <xf numFmtId="0" fontId="16" fillId="0" borderId="0" xfId="1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7" applyAlignment="1">
      <alignment horizontal="left" wrapText="1"/>
    </xf>
    <xf numFmtId="0" fontId="9" fillId="0" borderId="0" xfId="7" applyAlignment="1">
      <alignment horizontal="left"/>
    </xf>
    <xf numFmtId="0" fontId="11" fillId="2" borderId="0" xfId="3" applyFont="1" applyFill="1" applyBorder="1" applyAlignment="1">
      <alignment horizontal="right" vertical="top" wrapText="1"/>
    </xf>
    <xf numFmtId="0" fontId="11" fillId="2" borderId="0" xfId="3" applyFill="1" applyBorder="1" applyAlignment="1">
      <alignment horizontal="right" vertical="top" wrapText="1"/>
    </xf>
    <xf numFmtId="0" fontId="9" fillId="0" borderId="0" xfId="7" applyFont="1" applyFill="1" applyAlignment="1">
      <alignment horizontal="left" wrapText="1"/>
    </xf>
    <xf numFmtId="0" fontId="11" fillId="2" borderId="9" xfId="3" applyFill="1" applyBorder="1" applyAlignment="1">
      <alignment horizontal="center" vertical="center"/>
    </xf>
    <xf numFmtId="0" fontId="11" fillId="2" borderId="0" xfId="3" applyFill="1" applyBorder="1" applyAlignment="1">
      <alignment horizontal="center" vertical="center"/>
    </xf>
    <xf numFmtId="0" fontId="11" fillId="2" borderId="2" xfId="3" applyFill="1" applyBorder="1" applyAlignment="1">
      <alignment horizontal="center" vertical="center"/>
    </xf>
    <xf numFmtId="0" fontId="9" fillId="0" borderId="0" xfId="7" applyFont="1" applyAlignment="1">
      <alignment wrapText="1"/>
    </xf>
    <xf numFmtId="0" fontId="11" fillId="2" borderId="3" xfId="3" applyFont="1" applyFill="1" applyBorder="1" applyAlignment="1">
      <alignment horizontal="right" vertical="top" wrapText="1"/>
    </xf>
    <xf numFmtId="0" fontId="11" fillId="2" borderId="4" xfId="3" applyFont="1" applyFill="1" applyBorder="1" applyAlignment="1">
      <alignment horizontal="right" vertical="top" wrapText="1"/>
    </xf>
    <xf numFmtId="0" fontId="11" fillId="2" borderId="5" xfId="3" applyFont="1" applyFill="1" applyBorder="1" applyAlignment="1">
      <alignment horizontal="right" vertical="top" wrapText="1"/>
    </xf>
    <xf numFmtId="0" fontId="9" fillId="3" borderId="0" xfId="7" applyFill="1" applyAlignment="1">
      <alignment horizontal="left" wrapText="1"/>
    </xf>
    <xf numFmtId="3" fontId="0" fillId="2" borderId="0" xfId="4" applyNumberFormat="1" applyFont="1" applyFill="1" applyBorder="1">
      <alignment vertical="center"/>
    </xf>
    <xf numFmtId="3" fontId="10" fillId="2" borderId="0" xfId="5" applyNumberFormat="1" applyFont="1" applyFill="1" applyBorder="1"/>
    <xf numFmtId="3" fontId="10" fillId="2" borderId="0" xfId="5" applyNumberFormat="1" applyFill="1" applyBorder="1"/>
    <xf numFmtId="0" fontId="10" fillId="4" borderId="24" xfId="0" applyFont="1" applyFill="1" applyBorder="1" applyAlignment="1">
      <alignment horizontal="left" wrapText="1"/>
    </xf>
    <xf numFmtId="0" fontId="10" fillId="4" borderId="14" xfId="0" applyFont="1" applyFill="1" applyBorder="1" applyAlignment="1">
      <alignment horizontal="left" wrapText="1"/>
    </xf>
    <xf numFmtId="0" fontId="11" fillId="0" borderId="3" xfId="3" applyBorder="1" applyAlignment="1">
      <alignment horizontal="center" vertical="center"/>
    </xf>
    <xf numFmtId="0" fontId="11" fillId="0" borderId="10" xfId="3" applyBorder="1" applyAlignment="1">
      <alignment horizontal="center" vertical="center"/>
    </xf>
    <xf numFmtId="0" fontId="9" fillId="0" borderId="0" xfId="7" applyAlignment="1">
      <alignment horizontal="left" wrapText="1"/>
    </xf>
    <xf numFmtId="0" fontId="11" fillId="2" borderId="10" xfId="3" applyFill="1" applyBorder="1" applyAlignment="1">
      <alignment horizontal="center" vertical="top" wrapText="1"/>
    </xf>
    <xf numFmtId="0" fontId="11" fillId="2" borderId="15" xfId="3" applyFill="1" applyBorder="1" applyAlignment="1">
      <alignment horizontal="center" vertical="top" wrapText="1"/>
    </xf>
    <xf numFmtId="0" fontId="11" fillId="2" borderId="8" xfId="3" applyFill="1" applyBorder="1" applyAlignment="1">
      <alignment horizontal="center" vertical="top" wrapText="1"/>
    </xf>
    <xf numFmtId="0" fontId="11" fillId="2" borderId="3" xfId="3" applyFill="1" applyBorder="1" applyAlignment="1">
      <alignment horizontal="center" vertical="top" wrapText="1"/>
    </xf>
    <xf numFmtId="0" fontId="11" fillId="2" borderId="9" xfId="3" applyFill="1" applyBorder="1" applyAlignment="1">
      <alignment horizontal="center" vertical="top"/>
    </xf>
    <xf numFmtId="0" fontId="11" fillId="2" borderId="2" xfId="3" applyFill="1" applyBorder="1" applyAlignment="1">
      <alignment horizontal="center" vertical="top"/>
    </xf>
    <xf numFmtId="0" fontId="11" fillId="2" borderId="9" xfId="16" applyFont="1" applyFill="1" applyBorder="1" applyAlignment="1">
      <alignment horizontal="center"/>
    </xf>
    <xf numFmtId="0" fontId="11" fillId="2" borderId="2" xfId="16" applyFont="1" applyFill="1" applyBorder="1" applyAlignment="1">
      <alignment horizontal="center"/>
    </xf>
    <xf numFmtId="0" fontId="11" fillId="2" borderId="9" xfId="9" applyFont="1" applyFill="1" applyBorder="1" applyAlignment="1">
      <alignment horizontal="center"/>
    </xf>
    <xf numFmtId="0" fontId="11" fillId="2" borderId="2" xfId="9" applyFont="1" applyFill="1" applyBorder="1" applyAlignment="1">
      <alignment horizontal="center"/>
    </xf>
    <xf numFmtId="0" fontId="9" fillId="2" borderId="0" xfId="16" applyFont="1" applyFill="1" applyAlignment="1">
      <alignment wrapText="1"/>
    </xf>
    <xf numFmtId="0" fontId="9" fillId="2" borderId="0" xfId="16" applyFont="1" applyFill="1" applyAlignment="1">
      <alignment horizontal="left" wrapText="1"/>
    </xf>
    <xf numFmtId="0" fontId="9" fillId="0" borderId="0" xfId="7" applyAlignment="1">
      <alignment horizontal="left"/>
    </xf>
    <xf numFmtId="0" fontId="11" fillId="2" borderId="0" xfId="3" applyFill="1" applyBorder="1" applyAlignment="1">
      <alignment horizontal="center" vertical="top" wrapText="1"/>
    </xf>
    <xf numFmtId="0" fontId="11" fillId="2" borderId="0" xfId="3" applyFont="1" applyFill="1" applyBorder="1" applyAlignment="1">
      <alignment horizontal="right" vertical="top" wrapText="1"/>
    </xf>
    <xf numFmtId="0" fontId="11" fillId="2" borderId="0" xfId="3" applyFill="1" applyBorder="1" applyAlignment="1">
      <alignment horizontal="right" vertical="top" wrapText="1"/>
    </xf>
    <xf numFmtId="0" fontId="11" fillId="2" borderId="0" xfId="9" applyFont="1" applyFill="1" applyBorder="1" applyAlignment="1">
      <alignment horizontal="center"/>
    </xf>
    <xf numFmtId="0" fontId="9" fillId="0" borderId="0" xfId="7" applyFont="1" applyFill="1" applyAlignment="1">
      <alignment horizontal="left" wrapText="1"/>
    </xf>
    <xf numFmtId="0" fontId="9" fillId="0" borderId="0" xfId="7" applyFont="1" applyAlignment="1">
      <alignment horizontal="left"/>
    </xf>
    <xf numFmtId="0" fontId="30" fillId="0" borderId="0" xfId="7" applyFont="1" applyAlignment="1">
      <alignment horizontal="left"/>
    </xf>
    <xf numFmtId="0" fontId="11" fillId="2" borderId="3" xfId="3" applyFill="1" applyBorder="1" applyAlignment="1">
      <alignment horizontal="center" vertical="center"/>
    </xf>
    <xf numFmtId="0" fontId="11" fillId="2" borderId="10" xfId="3" applyFill="1" applyBorder="1" applyAlignment="1">
      <alignment horizontal="center" vertical="center"/>
    </xf>
    <xf numFmtId="0" fontId="11" fillId="2" borderId="9" xfId="3" applyFill="1" applyBorder="1" applyAlignment="1">
      <alignment horizontal="center" vertical="center"/>
    </xf>
    <xf numFmtId="0" fontId="11" fillId="2" borderId="0" xfId="3" applyFill="1" applyBorder="1" applyAlignment="1">
      <alignment horizontal="center" vertical="center"/>
    </xf>
    <xf numFmtId="0" fontId="11" fillId="2" borderId="2" xfId="3" applyFill="1" applyBorder="1" applyAlignment="1">
      <alignment horizontal="center" vertical="center"/>
    </xf>
    <xf numFmtId="0" fontId="11" fillId="2" borderId="4" xfId="3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8" fillId="0" borderId="0" xfId="7" applyFont="1" applyAlignment="1">
      <alignment wrapText="1"/>
    </xf>
    <xf numFmtId="0" fontId="9" fillId="0" borderId="0" xfId="7" applyFont="1" applyAlignment="1">
      <alignment wrapText="1"/>
    </xf>
    <xf numFmtId="0" fontId="5" fillId="2" borderId="0" xfId="2" applyFill="1" applyAlignment="1">
      <alignment wrapText="1"/>
    </xf>
    <xf numFmtId="0" fontId="11" fillId="2" borderId="3" xfId="3" applyFont="1" applyFill="1" applyBorder="1" applyAlignment="1">
      <alignment horizontal="right" vertical="top" wrapText="1"/>
    </xf>
    <xf numFmtId="0" fontId="11" fillId="2" borderId="4" xfId="3" applyFont="1" applyFill="1" applyBorder="1" applyAlignment="1">
      <alignment horizontal="right" vertical="top" wrapText="1"/>
    </xf>
    <xf numFmtId="0" fontId="11" fillId="2" borderId="5" xfId="3" applyFont="1" applyFill="1" applyBorder="1" applyAlignment="1">
      <alignment horizontal="right" vertical="top" wrapText="1"/>
    </xf>
    <xf numFmtId="0" fontId="11" fillId="2" borderId="8" xfId="3" applyFill="1" applyBorder="1" applyAlignment="1">
      <alignment horizontal="left"/>
    </xf>
    <xf numFmtId="0" fontId="11" fillId="2" borderId="7" xfId="3" applyFill="1" applyBorder="1" applyAlignment="1">
      <alignment horizontal="left"/>
    </xf>
    <xf numFmtId="0" fontId="9" fillId="3" borderId="0" xfId="7" applyFill="1" applyAlignment="1">
      <alignment horizontal="left" wrapText="1"/>
    </xf>
  </cellXfs>
  <cellStyles count="18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15" xr:uid="{00000000-0005-0000-0000-000004000000}"/>
    <cellStyle name="5. Tabell-kropp hf" xfId="5" xr:uid="{00000000-0005-0000-0000-000005000000}"/>
    <cellStyle name="8. Tabell-kilde" xfId="6" xr:uid="{00000000-0005-0000-0000-000006000000}"/>
    <cellStyle name="9. Tabell-note" xfId="7" xr:uid="{00000000-0005-0000-0000-000007000000}"/>
    <cellStyle name="Hyperkobling" xfId="8" builtinId="8"/>
    <cellStyle name="Komma" xfId="12" builtinId="3"/>
    <cellStyle name="Normal" xfId="0" builtinId="0"/>
    <cellStyle name="Normal 2" xfId="9" xr:uid="{00000000-0005-0000-0000-00000B000000}"/>
    <cellStyle name="Normal 2 2" xfId="16" xr:uid="{00000000-0005-0000-0000-00000C000000}"/>
    <cellStyle name="Normal 3" xfId="14" xr:uid="{00000000-0005-0000-0000-00000D000000}"/>
    <cellStyle name="Prosent" xfId="17" builtinId="5"/>
    <cellStyle name="Tabell" xfId="10" xr:uid="{00000000-0005-0000-0000-00000E000000}"/>
    <cellStyle name="Tabell-tittel" xfId="11" xr:uid="{00000000-0005-0000-0000-00000F000000}"/>
    <cellStyle name="Tusenskille 2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9%20Annet%20og%20private%20mapper\FoU-Ressurser\Internasjonal%20FoU-statistikk\Tidsserier\MSTI%2020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tables"/>
      <sheetName val="Liste des tableaux"/>
      <sheetName val="NOTES"/>
      <sheetName val="01-G_PPP"/>
      <sheetName val="01A-G_NC"/>
      <sheetName val="02-G_XGDP"/>
      <sheetName val="03-G_PPPCT"/>
      <sheetName val="03A-G_GRO"/>
      <sheetName val="04-G_XPOP"/>
      <sheetName val="05-G_CVXGDP"/>
      <sheetName val="06-G_BRXGDP"/>
      <sheetName val="07-TP_RS"/>
      <sheetName val="07A-TP_RSGRO"/>
      <sheetName val="08-TP_RSXEM"/>
      <sheetName val="08A-TP_RSXLF"/>
      <sheetName val="09-TP_TT"/>
      <sheetName val="09A-TP_TTGRO"/>
      <sheetName val="10-TP_TTXEM"/>
      <sheetName val="10A-TP_TTXLF"/>
      <sheetName val="11-G_FBXGDP"/>
      <sheetName val="12-G_FGXGDP"/>
      <sheetName val="13-G_XFB"/>
      <sheetName val="14-G_XFG"/>
      <sheetName val="15-G_XFON"/>
      <sheetName val="16-G_XFA"/>
      <sheetName val="17-G_XEB"/>
      <sheetName val="18-G_XEH"/>
      <sheetName val="19-G_XEG"/>
      <sheetName val="20-G_XEI"/>
      <sheetName val="21-TH_RS"/>
      <sheetName val="21A-TH_WRS"/>
      <sheetName val="22-TH_WRXRS"/>
      <sheetName val="22A-BH_RS"/>
      <sheetName val="22B-BH_WRS"/>
      <sheetName val="22C-BH_WRXRS"/>
      <sheetName val="22D-GH_RS"/>
      <sheetName val="22E-GH_WRS"/>
      <sheetName val="22F-GH_WRXRS"/>
      <sheetName val="22G-HH_RS"/>
      <sheetName val="22H-HH_WRS"/>
      <sheetName val="22I-HH_WRXRS"/>
      <sheetName val="23-B_PPP"/>
      <sheetName val="23A-B_NC"/>
      <sheetName val="24-B_XGDP"/>
      <sheetName val="25-B_PPPCT"/>
      <sheetName val="25A-B_GRO"/>
      <sheetName val="26-B_XVA"/>
      <sheetName val="27-BP_RS"/>
      <sheetName val="27A-BP_RSGRO"/>
      <sheetName val="28-BP_RSXRS"/>
      <sheetName val="29-BP_RSXEI"/>
      <sheetName val="30-BP_TT"/>
      <sheetName val="30A-BP_TTGRO"/>
      <sheetName val="31-BP_TTXTT"/>
      <sheetName val="32-BP_TTXEI"/>
      <sheetName val="33-B_FBCT"/>
      <sheetName val="33A-B_FBGRO"/>
      <sheetName val="34-B_FBXVA"/>
      <sheetName val="35-B_XFB"/>
      <sheetName val="36-B_XFG"/>
      <sheetName val="37-B_XFON"/>
      <sheetName val="38-B_XFA"/>
      <sheetName val="39-B_DRUG"/>
      <sheetName val="39A-B_XDRUG"/>
      <sheetName val="40-B_COMP"/>
      <sheetName val="40A-B_XCOMP"/>
      <sheetName val="41-B_AERO"/>
      <sheetName val="41A-B_XAERO"/>
      <sheetName val="42-B_SERV"/>
      <sheetName val="42A-B_XSERV"/>
      <sheetName val="43-H_PPP"/>
      <sheetName val="43A-H_NC"/>
      <sheetName val="44-H_XGDP"/>
      <sheetName val="45-H_PPPCT"/>
      <sheetName val="45A-H_GRO"/>
      <sheetName val="46-H_XFB"/>
      <sheetName val="47-HP_RS"/>
      <sheetName val="47A-HP_RSGRO"/>
      <sheetName val="48-HP_RSXRS"/>
      <sheetName val="49-HP_TT"/>
      <sheetName val="49A-HP_TTGRO"/>
      <sheetName val="50-GV_PPP"/>
      <sheetName val="50A-GV_NC"/>
      <sheetName val="51-GV_XGDP"/>
      <sheetName val="52-GV_PPPCT"/>
      <sheetName val="52A-GV_GRO"/>
      <sheetName val="53-GV_XFB"/>
      <sheetName val="54-GP_RS"/>
      <sheetName val="54A-GP_RSGRO"/>
      <sheetName val="55-GP_RSXRS"/>
      <sheetName val="56-GP_TT"/>
      <sheetName val="56A-GP_TTGRO"/>
      <sheetName val="57-C_PPP"/>
      <sheetName val="57A-C_NC"/>
      <sheetName val="58-C_DFXTT"/>
      <sheetName val="59-C_CVXTT"/>
      <sheetName val="60A1-C_ECOPPP"/>
      <sheetName val="60A2-C_ECOXCV"/>
      <sheetName val="60B1-C_HEAPPP"/>
      <sheetName val="60B2-C_HEAXCV"/>
      <sheetName val="60C1-C_EDUPPP"/>
      <sheetName val="60C2-C_EDUXCV"/>
      <sheetName val="60D1-C_SPAPPP"/>
      <sheetName val="60D2-C_SPAXCV"/>
      <sheetName val="60E1-C_NORPPP"/>
      <sheetName val="60E2-C_NORXCV"/>
      <sheetName val="60F1-C_GUFPPP"/>
      <sheetName val="60F2-C_GUFXCV"/>
      <sheetName val="61-AFA_PPP"/>
      <sheetName val="61A-AFA_NC"/>
      <sheetName val="62-AFA_XB"/>
      <sheetName val="63-P_TRIAD"/>
      <sheetName val="63A-P_PCT"/>
      <sheetName val="64-P_XTRIAD"/>
      <sheetName val="65-P_ICTPCT"/>
      <sheetName val="66-P_BIOPCT"/>
      <sheetName val="67-TBP_RUSD"/>
      <sheetName val="67A-TBP_RNC"/>
      <sheetName val="68-TBP_PUSD"/>
      <sheetName val="68A-TBP_PNC"/>
      <sheetName val="69-TBP_PXG"/>
      <sheetName val="70-TD_XDRUG"/>
      <sheetName val="70A-TD_IDRUG"/>
      <sheetName val="70B-TD_EDRUG"/>
      <sheetName val="70C-TD_BDRUG"/>
      <sheetName val="71-TD_XCOMP"/>
      <sheetName val="71A-TD_ICOMP"/>
      <sheetName val="71B-TD_ECOMP"/>
      <sheetName val="71C-TD_BCOMP"/>
      <sheetName val="72-TD_XAERO"/>
      <sheetName val="72A-TD_IAERO"/>
      <sheetName val="72B-TD_EAERO"/>
      <sheetName val="72C-TD_BAERO"/>
      <sheetName val="A1-GDP"/>
      <sheetName val="A2-GDP_PPP"/>
      <sheetName val="B-PI"/>
      <sheetName val="C-PPP-C"/>
      <sheetName val="D1-VA"/>
      <sheetName val="D2-VA_PPP"/>
      <sheetName val="E-TOTPOP"/>
      <sheetName val="F-TOTEMP"/>
      <sheetName val="G-INDEMP"/>
      <sheetName val="H-ALF"/>
      <sheetName val="I-EX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showGridLines="0" zoomScaleNormal="100" workbookViewId="0">
      <selection activeCell="A11" sqref="A11"/>
    </sheetView>
  </sheetViews>
  <sheetFormatPr defaultColWidth="11.42578125" defaultRowHeight="12.6"/>
  <cols>
    <col min="2" max="2" width="156.28515625" customWidth="1"/>
    <col min="3" max="3" width="20.85546875" bestFit="1" customWidth="1"/>
  </cols>
  <sheetData>
    <row r="1" spans="1:4" s="331" customFormat="1" ht="18">
      <c r="A1" s="348" t="s">
        <v>0</v>
      </c>
    </row>
    <row r="3" spans="1:4" ht="12.95">
      <c r="A3" s="95" t="s">
        <v>1</v>
      </c>
      <c r="B3" s="129" t="s">
        <v>2</v>
      </c>
      <c r="C3" s="95" t="s">
        <v>3</v>
      </c>
      <c r="D3" s="97"/>
    </row>
    <row r="4" spans="1:4">
      <c r="A4" s="103" t="s">
        <v>4</v>
      </c>
      <c r="B4" s="157" t="str">
        <f>'A.7.1'!A3</f>
        <v>Totale FoU-utgifter i universitets- og høgskolesektoren etter institusjons- og utgiftstype i 2020. Mill. kr.</v>
      </c>
      <c r="C4" s="155" t="str">
        <f>'A.7.1'!A1</f>
        <v>Sist oppdatert 07.03.2022</v>
      </c>
      <c r="D4" s="96"/>
    </row>
    <row r="5" spans="1:4">
      <c r="A5" s="104" t="s">
        <v>5</v>
      </c>
      <c r="B5" s="105" t="str">
        <f>'A.7.2'!A3&amp;'A.7.2'!A4</f>
        <v>Totale FoU-utgifter i universitets- og høgskolesektoren, inkludert helseforetak med universitetssykehusfunksjon, etter finansieringskilde og lærested i 2019. Mill. kr.</v>
      </c>
      <c r="C5" s="155" t="str">
        <f>'A.7.2'!A1</f>
        <v>Sist oppdatert 23.11.2020 (oppdateres ikke for år uten undersøkelse/partallsår)</v>
      </c>
      <c r="D5" s="96"/>
    </row>
    <row r="6" spans="1:4">
      <c r="A6" s="104" t="s">
        <v>6</v>
      </c>
      <c r="B6" s="105" t="str">
        <f>'A.7.3'!A3&amp;'A.7.3'!A4</f>
        <v>Driftsutgifter til FoU i universitets- og høgskolesektoren, inkludert helseforetak med universitetssykehusfunksjon, etter finansieringskilde og lærested i 2019. Mill. kr.</v>
      </c>
      <c r="C6" s="155" t="str">
        <f>+'A.7.3'!$A$1</f>
        <v>Sist oppdatert 23.11.2020 (oppdateres ikke for år uten undersøkelse/partallsår)</v>
      </c>
      <c r="D6" s="96"/>
    </row>
    <row r="7" spans="1:4">
      <c r="A7" s="104" t="s">
        <v>7</v>
      </c>
      <c r="B7" s="105" t="str">
        <f>'A.7.4'!A3&amp;'A.7.4'!A4</f>
        <v>Driftsutgifter til FoU i universitets- og høgskolesektoren, inkludert helseforetak med universitetssykehusfunksjon, etter lærested og fagområde i 2019. Mill. kr.</v>
      </c>
      <c r="C7" s="155" t="str">
        <f>+'A.7.4'!$A$1</f>
        <v>Sist oppdatert 23.11.2020 (oppdateres ikke for år uten undersøkelse/partallsår)</v>
      </c>
      <c r="D7" s="96"/>
    </row>
    <row r="8" spans="1:4">
      <c r="A8" s="104" t="s">
        <v>8</v>
      </c>
      <c r="B8" s="105" t="str">
        <f>'A.7.5'!A3&amp;'A.7.5'!A4</f>
        <v xml:space="preserve">Totale FoU-utgifter i universitets- og høgskolesektoren, inkludert helseforetak med universitetssykehusfunksjon, etter finansieringskilde og fagområde i 2019. Mill. kr. </v>
      </c>
      <c r="C8" s="155" t="str">
        <f>+'A.7.5'!$A$1</f>
        <v>Sist oppdatert 23.11.2020 (oppdateres ikke for år uten undersøkelse/partallsår)</v>
      </c>
      <c r="D8" s="96"/>
    </row>
    <row r="9" spans="1:4">
      <c r="A9" s="104" t="s">
        <v>9</v>
      </c>
      <c r="B9" s="105" t="str">
        <f>'A.7.6'!A3&amp;'A.7.6'!A4</f>
        <v>FoU-utgifter til drift og vitenskapelig utstyr i universitets- og høgskolesektoren, inkludert helseforetak med universitetssykehusfunksjon, etter finansieringskilde og fagområde i 2019. Mill. kr.</v>
      </c>
      <c r="C9" s="155" t="str">
        <f>+'A.7.6'!$A$1</f>
        <v>Sist oppdatert 23.11.2020 (oppdateres ikke for år uten undersøkelse/partallsår)</v>
      </c>
      <c r="D9" s="96"/>
    </row>
    <row r="10" spans="1:4">
      <c r="A10" s="104" t="s">
        <v>10</v>
      </c>
      <c r="B10" s="105" t="str">
        <f>'A.7.7'!A3&amp;'A.7.7'!A4</f>
        <v xml:space="preserve">Driftsutgifter til FoU i universitets- og høgskolesektoren, inkludert helseforetak med universitetssykehusfunksjon, etter finansieringskilde og fagområde i 2019. Mill. kr. </v>
      </c>
      <c r="C10" s="155" t="str">
        <f>+'A.7.7'!$A$1</f>
        <v>Sist oppdatert 23.11.2020 (oppdateres ikke for år uten undersøkelse/partallsår)</v>
      </c>
      <c r="D10" s="96"/>
    </row>
    <row r="11" spans="1:4">
      <c r="A11" s="104" t="s">
        <v>11</v>
      </c>
      <c r="B11" s="105" t="str">
        <f>'A.7.8'!A3&amp;'A.7.8'!A4</f>
        <v>Forskere/faglig personale¹ i universitets- og høgskolesektoren, inkludert helseforetak med universitetssykehusfunksjon, etter lærested og stilling i 2020.</v>
      </c>
      <c r="C11" s="155" t="str">
        <f>+'A.7.8'!$A$1</f>
        <v>Sist oppdatert 15.03.2022</v>
      </c>
    </row>
    <row r="12" spans="1:4">
      <c r="A12" s="104" t="s">
        <v>12</v>
      </c>
      <c r="B12" s="105" t="str">
        <f>'A.7.9'!A3&amp;'A.7.9'!A4</f>
        <v>Forskere/faglig personale¹ i universitets- og høgskolesektoren, inkludert helseforetak med universitetssykehusfunksjon, etter institusjonstype og stilling i 2020. Totalt og kvinner.</v>
      </c>
      <c r="C12" s="155" t="str">
        <f>+'A.7.9'!$A$1</f>
        <v>Sist oppdatert 15.03.2022</v>
      </c>
    </row>
    <row r="13" spans="1:4">
      <c r="A13" s="104" t="s">
        <v>13</v>
      </c>
      <c r="B13" s="105" t="str">
        <f>'A.7.10'!A3&amp;'A.7.10'!A4</f>
        <v>Forskere/faglig personale¹ i universitets- og høgskolesektoren,inkludert helseforetak med universitetssykehusfunksjon, etter fagområde og stilling i 2020.</v>
      </c>
      <c r="C13" s="155" t="str">
        <f>+'A.7.10'!$A$1</f>
        <v>Sist oppdatert 15.03.2022</v>
      </c>
    </row>
    <row r="14" spans="1:4">
      <c r="A14" s="104" t="s">
        <v>14</v>
      </c>
      <c r="B14" s="105" t="str">
        <f>'A.7.11'!A3&amp;'A.7.11'!A4</f>
        <v>Rekrutteringspersonale i universitets- og høgskolesektoren, inkludert helseforetak med universitetssykehusfunksjon, etter lærested og stilling i 2020.</v>
      </c>
      <c r="C14" s="155" t="str">
        <f>+'A.7.11'!$A$1</f>
        <v>Sist oppdatert 15.03.2022</v>
      </c>
    </row>
    <row r="15" spans="1:4">
      <c r="A15" s="104" t="s">
        <v>15</v>
      </c>
      <c r="B15" s="105" t="str">
        <f>'A.7.12'!A3&amp;'A.7.12'!A4</f>
        <v>Rekrutteringspersonale i universitets- og høgskolesektoren, inkludert helseforetak med universitetssykehusfunksjon, etter fagområde og stilling i 2020.</v>
      </c>
      <c r="C15" s="155" t="str">
        <f>+'A.7.12'!$A$1</f>
        <v>Sist oppdatert 28.03.2022</v>
      </c>
    </row>
    <row r="16" spans="1:4">
      <c r="A16" s="104" t="s">
        <v>16</v>
      </c>
      <c r="B16" s="194" t="str">
        <f>'A.7.13'!A3</f>
        <v>FoU-årsverk i universitets- og høgskolesektoren, inkludert helseforetak med universitetssykehusfunksjon, etter lærested og type årsverk i 2019.</v>
      </c>
      <c r="C16" s="155" t="str">
        <f>'A.7.13'!A1</f>
        <v>Sist oppdatert 23.11.2020 (oppdateres ikke for år uten undersøkelse/partallsår)</v>
      </c>
    </row>
    <row r="17" spans="1:4">
      <c r="A17" s="104" t="s">
        <v>17</v>
      </c>
      <c r="B17" s="105" t="str">
        <f>'A.7.14'!A3&amp;'A.7.14'!A4</f>
        <v>Totale FoU-utgifter i universitets- og høgskolesektoren, inkludert helseforetak med universitetssykehusfunksjon, etter lærested 1970–2019. Mill. kr. Løpende priser.</v>
      </c>
      <c r="C17" s="155" t="str">
        <f>+'A.7.14'!$A$1</f>
        <v>Sist oppdatert 23.11.2020 (oppdateres ikke for år uten undersøkelse/partallsår)</v>
      </c>
      <c r="D17" s="96"/>
    </row>
    <row r="18" spans="1:4">
      <c r="A18" s="104" t="s">
        <v>18</v>
      </c>
      <c r="B18" s="105" t="str">
        <f>'A.7.15'!A3&amp;" "&amp;'A.7.15'!A4&amp;'A.7.15'!A5</f>
        <v>FoU-utgifter i universitets- og høgskolesektoren per innbygger i utvalgte land i 2009 og 2019. NOK i faste 2015-priser¹ og prosentandel av total FoU.</v>
      </c>
      <c r="C18" s="155" t="str">
        <f>'A.7.15'!A1</f>
        <v>Sist oppdatert 11.03.2022</v>
      </c>
    </row>
    <row r="19" spans="1:4">
      <c r="A19" s="315" t="s">
        <v>19</v>
      </c>
      <c r="B19" s="105" t="str">
        <f>'A.7.16'!A3&amp;" "&amp;'A.7.16'!A4</f>
        <v xml:space="preserve">Rapportert andel næringsrelevans og internasjonalisering av totale driftsutgifter til FoU i universitets- og høgskolesektoren i 2019, etter lærested. Prosent. </v>
      </c>
      <c r="C19" s="155" t="str">
        <f>'A.7.16'!A1</f>
        <v>Sist oppdatert 18.02.2021 (oppdateres ikke for år uten undersøkelse/partallsår)</v>
      </c>
    </row>
    <row r="21" spans="1:4" ht="12.95">
      <c r="B21" s="1" t="s">
        <v>20</v>
      </c>
    </row>
    <row r="22" spans="1:4">
      <c r="A22" s="349" t="s">
        <v>21</v>
      </c>
      <c r="B22" s="96" t="s">
        <v>22</v>
      </c>
    </row>
    <row r="23" spans="1:4">
      <c r="A23" s="350" t="s">
        <v>23</v>
      </c>
      <c r="B23" s="96" t="s">
        <v>24</v>
      </c>
    </row>
    <row r="24" spans="1:4">
      <c r="A24" s="350" t="s">
        <v>25</v>
      </c>
      <c r="B24" s="96" t="s">
        <v>26</v>
      </c>
    </row>
    <row r="25" spans="1:4">
      <c r="A25" s="350">
        <v>0</v>
      </c>
      <c r="B25" s="96" t="s">
        <v>27</v>
      </c>
    </row>
    <row r="27" spans="1:4" ht="26.25" customHeight="1">
      <c r="A27" s="367" t="s">
        <v>28</v>
      </c>
      <c r="B27" s="368"/>
    </row>
  </sheetData>
  <mergeCells count="1">
    <mergeCell ref="A27:B27"/>
  </mergeCells>
  <hyperlinks>
    <hyperlink ref="A4" location="A.7.1!Utskriftsområde" display="A.7.1" xr:uid="{00000000-0004-0000-0000-000000000000}"/>
    <hyperlink ref="A5" location="A.7.2!Utskriftsområde" display="A.7.2" xr:uid="{00000000-0004-0000-0000-000001000000}"/>
    <hyperlink ref="A6" location="A.7.3!Utskriftsområde" display="A.7.3" xr:uid="{00000000-0004-0000-0000-000002000000}"/>
    <hyperlink ref="A7" location="A.7.4!Utskriftsområde" display="A.7.4" xr:uid="{00000000-0004-0000-0000-000003000000}"/>
    <hyperlink ref="A8" location="A.7.5!Utskriftsområde" display="A.7.5" xr:uid="{00000000-0004-0000-0000-000004000000}"/>
    <hyperlink ref="A9" location="A.7.6!Utskriftsområde" display="A.7.6" xr:uid="{00000000-0004-0000-0000-000005000000}"/>
    <hyperlink ref="A10" location="A.7.7!Utskriftsområde" display="A.7.7" xr:uid="{00000000-0004-0000-0000-000006000000}"/>
    <hyperlink ref="A11" location="A.7.8!Utskriftsområde" display="A.7.8" xr:uid="{00000000-0004-0000-0000-000007000000}"/>
    <hyperlink ref="A12" location="A.7.9!Utskriftsområde" display="A.7.9" xr:uid="{00000000-0004-0000-0000-000008000000}"/>
    <hyperlink ref="A13" location="A.7.10!Utskriftsområde" display="A.7.10" xr:uid="{00000000-0004-0000-0000-000009000000}"/>
    <hyperlink ref="A14" location="A.7.11!Utskriftsområde" display="A.7.11" xr:uid="{00000000-0004-0000-0000-00000A000000}"/>
    <hyperlink ref="A15" location="A.7.12!Utskriftsområde" display="A.7.12" xr:uid="{00000000-0004-0000-0000-00000B000000}"/>
    <hyperlink ref="A16" location="A.7.13!Utskriftsområde" display="A.7.13" xr:uid="{00000000-0004-0000-0000-00000C000000}"/>
    <hyperlink ref="A17" location="A.7.14!Utskriftsområde" display="A.7.14" xr:uid="{00000000-0004-0000-0000-00000D000000}"/>
    <hyperlink ref="A18" location="A.7.15!Utskriftsområde" display="A.7.15" xr:uid="{00000000-0004-0000-0000-00000E000000}"/>
    <hyperlink ref="A19" location="A.7.16!A1" display="A.7.16" xr:uid="{C3D95AA6-4392-4AB8-9639-D56C5AD27DB3}"/>
  </hyperlinks>
  <pageMargins left="0.7" right="0.7" top="0.78740157499999996" bottom="0.78740157499999996" header="0.3" footer="0.3"/>
  <pageSetup paperSize="9" scale="6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3"/>
  <sheetViews>
    <sheetView showGridLines="0" zoomScaleNormal="100" zoomScaleSheetLayoutView="100" workbookViewId="0">
      <selection activeCell="A16" sqref="A16"/>
    </sheetView>
  </sheetViews>
  <sheetFormatPr defaultColWidth="9.140625" defaultRowHeight="12.6"/>
  <cols>
    <col min="1" max="1" width="28.7109375" style="8" customWidth="1"/>
    <col min="2" max="7" width="8.28515625" style="8" customWidth="1"/>
    <col min="8" max="10" width="9.5703125" style="8" customWidth="1"/>
    <col min="11" max="13" width="8.140625" style="8" customWidth="1"/>
    <col min="14" max="16" width="9.140625" style="8" customWidth="1"/>
    <col min="17" max="16384" width="9.140625" style="8"/>
  </cols>
  <sheetData>
    <row r="1" spans="1:19" ht="12.95">
      <c r="A1" s="25" t="s">
        <v>117</v>
      </c>
    </row>
    <row r="2" spans="1:19" ht="18">
      <c r="A2" s="26" t="s">
        <v>152</v>
      </c>
    </row>
    <row r="3" spans="1:19" ht="15.6">
      <c r="A3" s="6" t="s">
        <v>153</v>
      </c>
    </row>
    <row r="4" spans="1:19" ht="15.6">
      <c r="A4" s="6" t="s">
        <v>154</v>
      </c>
    </row>
    <row r="6" spans="1:19">
      <c r="H6" s="99"/>
    </row>
    <row r="7" spans="1:19" ht="16.5">
      <c r="A7" s="47"/>
      <c r="B7" s="392" t="s">
        <v>34</v>
      </c>
      <c r="C7" s="392"/>
      <c r="D7" s="392"/>
      <c r="E7" s="398" t="s">
        <v>155</v>
      </c>
      <c r="F7" s="392"/>
      <c r="G7" s="392"/>
      <c r="H7" s="392" t="s">
        <v>156</v>
      </c>
      <c r="I7" s="392"/>
      <c r="J7" s="392"/>
      <c r="K7" s="392" t="s">
        <v>99</v>
      </c>
      <c r="L7" s="392"/>
      <c r="M7" s="393"/>
      <c r="N7" s="392" t="s">
        <v>157</v>
      </c>
      <c r="O7" s="392"/>
      <c r="P7" s="393"/>
    </row>
    <row r="8" spans="1:19" ht="16.5">
      <c r="A8" s="29"/>
      <c r="B8" s="356"/>
      <c r="C8" s="357"/>
      <c r="D8" s="358"/>
      <c r="E8" s="136"/>
      <c r="F8" s="357"/>
      <c r="G8" s="358"/>
      <c r="H8" s="394" t="s">
        <v>158</v>
      </c>
      <c r="I8" s="395"/>
      <c r="J8" s="396"/>
      <c r="K8" s="356"/>
      <c r="L8" s="357"/>
      <c r="M8" s="358"/>
      <c r="N8" s="394" t="s">
        <v>159</v>
      </c>
      <c r="O8" s="395"/>
      <c r="P8" s="395"/>
    </row>
    <row r="9" spans="1:19" ht="14.1">
      <c r="A9" s="29"/>
      <c r="B9" s="48" t="s">
        <v>34</v>
      </c>
      <c r="C9" s="397" t="s">
        <v>160</v>
      </c>
      <c r="D9" s="397"/>
      <c r="E9" s="48" t="s">
        <v>34</v>
      </c>
      <c r="F9" s="397" t="s">
        <v>160</v>
      </c>
      <c r="G9" s="397"/>
      <c r="H9" s="48" t="s">
        <v>34</v>
      </c>
      <c r="I9" s="397" t="s">
        <v>160</v>
      </c>
      <c r="J9" s="397"/>
      <c r="K9" s="48" t="s">
        <v>34</v>
      </c>
      <c r="L9" s="397" t="s">
        <v>160</v>
      </c>
      <c r="M9" s="394"/>
      <c r="N9" s="48" t="s">
        <v>34</v>
      </c>
      <c r="O9" s="397" t="s">
        <v>160</v>
      </c>
      <c r="P9" s="394"/>
      <c r="Q9"/>
      <c r="R9"/>
      <c r="S9"/>
    </row>
    <row r="10" spans="1:19" ht="14.1">
      <c r="A10" s="33" t="s">
        <v>121</v>
      </c>
      <c r="B10" s="49"/>
      <c r="C10" s="32" t="s">
        <v>161</v>
      </c>
      <c r="D10" s="32" t="s">
        <v>53</v>
      </c>
      <c r="E10" s="49"/>
      <c r="F10" s="32" t="s">
        <v>161</v>
      </c>
      <c r="G10" s="32" t="s">
        <v>53</v>
      </c>
      <c r="H10" s="49"/>
      <c r="I10" s="32" t="s">
        <v>161</v>
      </c>
      <c r="J10" s="32" t="s">
        <v>53</v>
      </c>
      <c r="K10" s="49"/>
      <c r="L10" s="32" t="s">
        <v>161</v>
      </c>
      <c r="M10" s="34" t="s">
        <v>53</v>
      </c>
      <c r="N10" s="49"/>
      <c r="O10" s="32" t="s">
        <v>161</v>
      </c>
      <c r="P10" s="34" t="s">
        <v>53</v>
      </c>
      <c r="Q10"/>
      <c r="R10"/>
      <c r="S10"/>
    </row>
    <row r="11" spans="1:19">
      <c r="A11" s="36" t="s">
        <v>131</v>
      </c>
      <c r="B11" s="57">
        <v>4473</v>
      </c>
      <c r="C11" s="57">
        <v>1500</v>
      </c>
      <c r="D11" s="57">
        <f>100*C11/B11</f>
        <v>33.5345405767941</v>
      </c>
      <c r="E11" s="57">
        <v>3711</v>
      </c>
      <c r="F11" s="57">
        <v>1220</v>
      </c>
      <c r="G11" s="57">
        <f>100*F11/E11</f>
        <v>32.875235785502561</v>
      </c>
      <c r="H11" s="57">
        <v>473</v>
      </c>
      <c r="I11" s="57">
        <v>159</v>
      </c>
      <c r="J11" s="57">
        <f>100*I11/H11</f>
        <v>33.61522198731501</v>
      </c>
      <c r="K11" s="57">
        <v>289</v>
      </c>
      <c r="L11" s="57">
        <v>121</v>
      </c>
      <c r="M11" s="264">
        <f>100*L11/K11</f>
        <v>41.868512110726641</v>
      </c>
      <c r="N11" s="133" t="s">
        <v>25</v>
      </c>
      <c r="O11" s="134" t="s">
        <v>25</v>
      </c>
      <c r="P11" s="227">
        <v>0</v>
      </c>
      <c r="Q11"/>
      <c r="R11"/>
      <c r="S11"/>
    </row>
    <row r="12" spans="1:19">
      <c r="A12" s="106" t="s">
        <v>132</v>
      </c>
      <c r="B12" s="57">
        <v>504</v>
      </c>
      <c r="C12" s="57">
        <v>216</v>
      </c>
      <c r="D12" s="108">
        <f t="shared" ref="D12:D16" si="0">100*C12/B12</f>
        <v>42.857142857142854</v>
      </c>
      <c r="E12" s="108">
        <v>394</v>
      </c>
      <c r="F12" s="108">
        <v>164</v>
      </c>
      <c r="G12" s="108">
        <f t="shared" ref="G12:G14" si="1">100*F12/E12</f>
        <v>41.6243654822335</v>
      </c>
      <c r="H12" s="58">
        <v>44</v>
      </c>
      <c r="I12" s="57">
        <v>21</v>
      </c>
      <c r="J12" s="108">
        <f t="shared" ref="J12:J16" si="2">100*I12/H12</f>
        <v>47.727272727272727</v>
      </c>
      <c r="K12" s="108">
        <v>66</v>
      </c>
      <c r="L12" s="108">
        <v>31</v>
      </c>
      <c r="M12" s="265">
        <f t="shared" ref="M12:M16" si="3">100*L12/K12</f>
        <v>46.969696969696969</v>
      </c>
      <c r="N12" s="132" t="s">
        <v>25</v>
      </c>
      <c r="O12" s="135" t="s">
        <v>25</v>
      </c>
      <c r="P12" s="100">
        <v>0</v>
      </c>
      <c r="Q12"/>
      <c r="R12"/>
      <c r="S12"/>
    </row>
    <row r="13" spans="1:19">
      <c r="A13" s="106" t="s">
        <v>133</v>
      </c>
      <c r="B13" s="57">
        <v>194</v>
      </c>
      <c r="C13" s="57">
        <v>84</v>
      </c>
      <c r="D13" s="108">
        <f t="shared" si="0"/>
        <v>43.298969072164951</v>
      </c>
      <c r="E13" s="108">
        <v>132</v>
      </c>
      <c r="F13" s="108">
        <v>54</v>
      </c>
      <c r="G13" s="108">
        <f t="shared" si="1"/>
        <v>40.909090909090907</v>
      </c>
      <c r="H13" s="108">
        <v>23</v>
      </c>
      <c r="I13" s="57">
        <v>13</v>
      </c>
      <c r="J13" s="108">
        <f t="shared" si="2"/>
        <v>56.521739130434781</v>
      </c>
      <c r="K13" s="108">
        <v>39</v>
      </c>
      <c r="L13" s="108">
        <v>17</v>
      </c>
      <c r="M13" s="265">
        <f t="shared" si="3"/>
        <v>43.589743589743591</v>
      </c>
      <c r="N13" s="132" t="s">
        <v>25</v>
      </c>
      <c r="O13" s="135" t="s">
        <v>25</v>
      </c>
      <c r="P13" s="100">
        <v>0</v>
      </c>
      <c r="Q13"/>
      <c r="R13"/>
      <c r="S13"/>
    </row>
    <row r="14" spans="1:19">
      <c r="A14" s="30" t="s">
        <v>134</v>
      </c>
      <c r="B14" s="57">
        <v>4774</v>
      </c>
      <c r="C14" s="57">
        <v>2367</v>
      </c>
      <c r="D14" s="57">
        <f t="shared" si="0"/>
        <v>49.581064097193128</v>
      </c>
      <c r="E14" s="108">
        <v>3470</v>
      </c>
      <c r="F14" s="57">
        <v>1736</v>
      </c>
      <c r="G14" s="57">
        <f t="shared" si="1"/>
        <v>50.028818443804035</v>
      </c>
      <c r="H14" s="57">
        <v>647</v>
      </c>
      <c r="I14" s="57">
        <v>285</v>
      </c>
      <c r="J14" s="57">
        <f t="shared" si="2"/>
        <v>44.049459041731069</v>
      </c>
      <c r="K14" s="108">
        <v>658</v>
      </c>
      <c r="L14" s="108">
        <v>346</v>
      </c>
      <c r="M14" s="265">
        <f t="shared" si="3"/>
        <v>52.583586626139819</v>
      </c>
      <c r="N14" s="132" t="s">
        <v>25</v>
      </c>
      <c r="O14" s="135" t="s">
        <v>25</v>
      </c>
      <c r="P14" s="100">
        <v>0</v>
      </c>
      <c r="Q14"/>
      <c r="R14"/>
      <c r="S14"/>
    </row>
    <row r="15" spans="1:19">
      <c r="A15" s="30" t="s">
        <v>135</v>
      </c>
      <c r="B15" s="57">
        <v>1022</v>
      </c>
      <c r="C15" s="57">
        <v>612</v>
      </c>
      <c r="D15" s="57">
        <f t="shared" si="0"/>
        <v>59.882583170254406</v>
      </c>
      <c r="E15" s="57">
        <v>685</v>
      </c>
      <c r="F15" s="57">
        <v>413</v>
      </c>
      <c r="G15" s="57">
        <f>100*F15/E15</f>
        <v>60.291970802919707</v>
      </c>
      <c r="H15" s="57">
        <v>127</v>
      </c>
      <c r="I15" s="57">
        <v>74</v>
      </c>
      <c r="J15" s="57">
        <f t="shared" si="2"/>
        <v>58.267716535433074</v>
      </c>
      <c r="K15" s="108">
        <v>210</v>
      </c>
      <c r="L15" s="57">
        <v>125</v>
      </c>
      <c r="M15" s="265">
        <f t="shared" si="3"/>
        <v>59.523809523809526</v>
      </c>
      <c r="N15" s="132" t="s">
        <v>25</v>
      </c>
      <c r="O15" s="135" t="s">
        <v>25</v>
      </c>
      <c r="P15" s="100">
        <v>0</v>
      </c>
      <c r="Q15"/>
      <c r="R15"/>
      <c r="S15"/>
    </row>
    <row r="16" spans="1:19" ht="14.45">
      <c r="A16" s="106" t="s">
        <v>162</v>
      </c>
      <c r="B16" s="57">
        <f>E16+H16+K16</f>
        <v>4165</v>
      </c>
      <c r="C16" s="57">
        <v>2580</v>
      </c>
      <c r="D16" s="57">
        <f t="shared" si="0"/>
        <v>61.944777911164465</v>
      </c>
      <c r="E16" s="57">
        <v>2545</v>
      </c>
      <c r="F16" s="57">
        <v>1588</v>
      </c>
      <c r="G16" s="57">
        <f>100*F16/E16</f>
        <v>62.396856581532418</v>
      </c>
      <c r="H16" s="57">
        <v>780</v>
      </c>
      <c r="I16" s="57">
        <v>453</v>
      </c>
      <c r="J16" s="57">
        <f t="shared" si="2"/>
        <v>58.07692307692308</v>
      </c>
      <c r="K16" s="57">
        <v>840</v>
      </c>
      <c r="L16" s="57">
        <v>545</v>
      </c>
      <c r="M16" s="265">
        <f t="shared" si="3"/>
        <v>64.88095238095238</v>
      </c>
      <c r="N16" s="132" t="s">
        <v>25</v>
      </c>
      <c r="O16" s="135" t="s">
        <v>25</v>
      </c>
      <c r="P16" s="100">
        <v>0</v>
      </c>
      <c r="Q16"/>
      <c r="R16"/>
      <c r="S16"/>
    </row>
    <row r="17" spans="1:19" ht="12.95">
      <c r="A17" s="46" t="s">
        <v>137</v>
      </c>
      <c r="B17" s="59">
        <f>SUM(E17,H17,K17,N17)</f>
        <v>15133</v>
      </c>
      <c r="C17" s="59">
        <f t="shared" ref="C17:C21" si="4">SUM(F17,I17,L17,O17)</f>
        <v>7365</v>
      </c>
      <c r="D17" s="59">
        <f t="shared" ref="D17:D24" si="5">C17/B17*100</f>
        <v>48.668472873851847</v>
      </c>
      <c r="E17" s="59">
        <f>SUM(E11:E16)</f>
        <v>10937</v>
      </c>
      <c r="F17" s="59">
        <f>SUM(F11:F16)</f>
        <v>5175</v>
      </c>
      <c r="G17" s="59">
        <f t="shared" ref="G17:G19" si="6">F17/E17*100</f>
        <v>47.31644875194295</v>
      </c>
      <c r="H17" s="59">
        <f>SUM(H11:H16)</f>
        <v>2094</v>
      </c>
      <c r="I17" s="59">
        <f>SUM(I11:I16)</f>
        <v>1005</v>
      </c>
      <c r="J17" s="59">
        <f t="shared" ref="J17" si="7">I17/H17*100</f>
        <v>47.994269340974213</v>
      </c>
      <c r="K17" s="59">
        <f>SUM(K11:K16)</f>
        <v>2102</v>
      </c>
      <c r="L17" s="59">
        <f>SUM(L11:L16)</f>
        <v>1185</v>
      </c>
      <c r="M17" s="59">
        <f t="shared" ref="M17" si="8">L17/K17*100</f>
        <v>56.374881065651763</v>
      </c>
      <c r="N17" s="332">
        <f>SUM(N11:N16)</f>
        <v>0</v>
      </c>
      <c r="O17" s="332">
        <f>SUM(O11:O16)</f>
        <v>0</v>
      </c>
      <c r="P17" s="347" t="s">
        <v>25</v>
      </c>
      <c r="Q17" s="331"/>
      <c r="R17"/>
      <c r="S17"/>
    </row>
    <row r="18" spans="1:19">
      <c r="A18" s="106" t="s">
        <v>138</v>
      </c>
      <c r="B18" s="57">
        <f>SUM(E18,H18,K18,N18)</f>
        <v>1922</v>
      </c>
      <c r="C18" s="57">
        <v>906</v>
      </c>
      <c r="D18" s="57">
        <v>47.138397502601457</v>
      </c>
      <c r="E18" s="57">
        <v>1572</v>
      </c>
      <c r="F18" s="57">
        <v>706</v>
      </c>
      <c r="G18" s="57">
        <f t="shared" si="6"/>
        <v>44.910941475826974</v>
      </c>
      <c r="H18" s="57">
        <v>96</v>
      </c>
      <c r="I18" s="57">
        <v>48</v>
      </c>
      <c r="J18" s="57">
        <f t="shared" ref="J18:J19" si="9">I18/H18*100</f>
        <v>50</v>
      </c>
      <c r="K18" s="57">
        <v>13</v>
      </c>
      <c r="L18" s="57">
        <v>3</v>
      </c>
      <c r="M18" s="265">
        <f t="shared" ref="M18:M19" si="10">L18/K18*100</f>
        <v>23.076923076923077</v>
      </c>
      <c r="N18" s="130">
        <v>241</v>
      </c>
      <c r="O18" s="57">
        <v>149</v>
      </c>
      <c r="P18" s="265">
        <f t="shared" ref="P18:P25" si="11">O18/N18*100</f>
        <v>61.825726141078839</v>
      </c>
      <c r="Q18"/>
      <c r="R18"/>
      <c r="S18"/>
    </row>
    <row r="19" spans="1:19">
      <c r="A19" s="106" t="s">
        <v>139</v>
      </c>
      <c r="B19" s="57">
        <f t="shared" ref="B19:B20" si="12">SUM(E19,H19,K19,N19)</f>
        <v>2708</v>
      </c>
      <c r="C19" s="57">
        <v>1352</v>
      </c>
      <c r="D19" s="57">
        <v>49.926144756277694</v>
      </c>
      <c r="E19" s="57">
        <v>1624</v>
      </c>
      <c r="F19" s="57">
        <v>776</v>
      </c>
      <c r="G19" s="57">
        <f t="shared" si="6"/>
        <v>47.783251231527096</v>
      </c>
      <c r="H19" s="57">
        <v>68</v>
      </c>
      <c r="I19" s="57">
        <v>35</v>
      </c>
      <c r="J19" s="57">
        <f t="shared" si="9"/>
        <v>51.470588235294116</v>
      </c>
      <c r="K19" s="57">
        <v>121</v>
      </c>
      <c r="L19" s="57">
        <v>38</v>
      </c>
      <c r="M19" s="265">
        <f t="shared" si="10"/>
        <v>31.404958677685951</v>
      </c>
      <c r="N19" s="130">
        <v>895</v>
      </c>
      <c r="O19" s="57">
        <v>503</v>
      </c>
      <c r="P19" s="265">
        <f t="shared" si="11"/>
        <v>56.201117318435756</v>
      </c>
      <c r="Q19"/>
      <c r="R19"/>
      <c r="S19"/>
    </row>
    <row r="20" spans="1:19" ht="14.45">
      <c r="A20" s="106" t="s">
        <v>163</v>
      </c>
      <c r="B20" s="57">
        <f t="shared" si="12"/>
        <v>2483</v>
      </c>
      <c r="C20" s="57">
        <v>1172</v>
      </c>
      <c r="D20" s="108" t="s">
        <v>25</v>
      </c>
      <c r="E20" s="108" t="s">
        <v>25</v>
      </c>
      <c r="F20" s="108" t="s">
        <v>25</v>
      </c>
      <c r="G20" s="108">
        <v>0</v>
      </c>
      <c r="H20" s="108" t="s">
        <v>25</v>
      </c>
      <c r="I20" s="108" t="s">
        <v>25</v>
      </c>
      <c r="J20" s="108">
        <v>0</v>
      </c>
      <c r="K20" s="108" t="s">
        <v>25</v>
      </c>
      <c r="L20" s="108" t="s">
        <v>25</v>
      </c>
      <c r="M20" s="109">
        <v>0</v>
      </c>
      <c r="N20" s="132">
        <v>2483</v>
      </c>
      <c r="O20" s="108">
        <v>1172</v>
      </c>
      <c r="P20" s="265">
        <f t="shared" si="11"/>
        <v>47.20096657269432</v>
      </c>
      <c r="Q20"/>
      <c r="R20"/>
      <c r="S20"/>
    </row>
    <row r="21" spans="1:19" ht="12.95">
      <c r="A21" s="31" t="s">
        <v>141</v>
      </c>
      <c r="B21" s="59">
        <f>SUM(E21,H21,K21,N21)</f>
        <v>7113</v>
      </c>
      <c r="C21" s="59">
        <f t="shared" si="4"/>
        <v>3430</v>
      </c>
      <c r="D21" s="59">
        <f t="shared" si="5"/>
        <v>48.221566146492343</v>
      </c>
      <c r="E21" s="59">
        <f>SUM(E18:E20)</f>
        <v>3196</v>
      </c>
      <c r="F21" s="59">
        <f>SUM(F18:F20)</f>
        <v>1482</v>
      </c>
      <c r="G21" s="59">
        <f t="shared" ref="G21:G25" si="13">F21/E21*100</f>
        <v>46.370463078848559</v>
      </c>
      <c r="H21" s="59">
        <f>SUM(H18:H20)</f>
        <v>164</v>
      </c>
      <c r="I21" s="59">
        <f>SUM(I18:I20)</f>
        <v>83</v>
      </c>
      <c r="J21" s="59">
        <f t="shared" ref="J21:J25" si="14">I21/H21*100</f>
        <v>50.609756097560975</v>
      </c>
      <c r="K21" s="59">
        <f>SUM(K18:K20)</f>
        <v>134</v>
      </c>
      <c r="L21" s="59">
        <f>SUM(L18:L20)</f>
        <v>41</v>
      </c>
      <c r="M21" s="39">
        <f t="shared" ref="M21:M25" si="15">L21/K21*100</f>
        <v>30.597014925373134</v>
      </c>
      <c r="N21" s="131">
        <f>SUM(N18:N20)</f>
        <v>3619</v>
      </c>
      <c r="O21" s="59">
        <f>SUM(O18:O20)</f>
        <v>1824</v>
      </c>
      <c r="P21" s="39">
        <f t="shared" si="11"/>
        <v>50.400663166620618</v>
      </c>
      <c r="Q21"/>
      <c r="R21"/>
      <c r="S21"/>
    </row>
    <row r="22" spans="1:19">
      <c r="A22" s="30" t="s">
        <v>142</v>
      </c>
      <c r="B22" s="57">
        <f t="shared" ref="B22:B23" si="16">SUM(E22,H22,K22,N22)</f>
        <v>6591</v>
      </c>
      <c r="C22" s="57">
        <f>F22+I22+L22+O22</f>
        <v>3638</v>
      </c>
      <c r="D22" s="57">
        <f t="shared" si="5"/>
        <v>55.196480048551052</v>
      </c>
      <c r="E22" s="57">
        <v>5374</v>
      </c>
      <c r="F22" s="57">
        <v>2861</v>
      </c>
      <c r="G22" s="57">
        <f t="shared" si="13"/>
        <v>53.237811685895053</v>
      </c>
      <c r="H22" s="57">
        <v>412</v>
      </c>
      <c r="I22" s="57">
        <v>229</v>
      </c>
      <c r="J22" s="57">
        <f t="shared" si="14"/>
        <v>55.582524271844655</v>
      </c>
      <c r="K22" s="57">
        <v>300</v>
      </c>
      <c r="L22" s="57">
        <v>199</v>
      </c>
      <c r="M22" s="265">
        <f t="shared" si="15"/>
        <v>66.333333333333329</v>
      </c>
      <c r="N22" s="130">
        <v>505</v>
      </c>
      <c r="O22" s="57">
        <v>349</v>
      </c>
      <c r="P22" s="265">
        <f t="shared" si="11"/>
        <v>69.10891089108911</v>
      </c>
      <c r="Q22"/>
      <c r="R22"/>
      <c r="S22"/>
    </row>
    <row r="23" spans="1:19">
      <c r="A23" s="30" t="s">
        <v>143</v>
      </c>
      <c r="B23" s="57">
        <f t="shared" si="16"/>
        <v>486</v>
      </c>
      <c r="C23" s="57">
        <f>F23+I23+L23+O23</f>
        <v>276</v>
      </c>
      <c r="D23" s="57">
        <f t="shared" si="5"/>
        <v>56.79012345679012</v>
      </c>
      <c r="E23" s="57">
        <v>424</v>
      </c>
      <c r="F23" s="57">
        <v>235</v>
      </c>
      <c r="G23" s="57">
        <f t="shared" si="13"/>
        <v>55.424528301886788</v>
      </c>
      <c r="H23" s="57">
        <v>15</v>
      </c>
      <c r="I23" s="57">
        <v>11</v>
      </c>
      <c r="J23" s="57">
        <f t="shared" si="14"/>
        <v>73.333333333333329</v>
      </c>
      <c r="K23" s="57">
        <v>8</v>
      </c>
      <c r="L23" s="339">
        <v>2</v>
      </c>
      <c r="M23" s="265">
        <f t="shared" si="15"/>
        <v>25</v>
      </c>
      <c r="N23" s="130">
        <v>39</v>
      </c>
      <c r="O23" s="57">
        <v>28</v>
      </c>
      <c r="P23" s="265">
        <f t="shared" si="11"/>
        <v>71.794871794871796</v>
      </c>
      <c r="Q23"/>
      <c r="R23"/>
      <c r="S23"/>
    </row>
    <row r="24" spans="1:19" ht="12.95">
      <c r="A24" s="31" t="s">
        <v>144</v>
      </c>
      <c r="B24" s="59">
        <f>SUM(E24,H24,K24,N24)</f>
        <v>7077</v>
      </c>
      <c r="C24" s="59">
        <f>SUM(F24,I24,L24,O24)</f>
        <v>3914</v>
      </c>
      <c r="D24" s="59">
        <f t="shared" si="5"/>
        <v>55.305920587819699</v>
      </c>
      <c r="E24" s="59">
        <f>SUM(E22:E23)</f>
        <v>5798</v>
      </c>
      <c r="F24" s="59">
        <f>SUM(F22:F23)</f>
        <v>3096</v>
      </c>
      <c r="G24" s="59">
        <f t="shared" si="13"/>
        <v>53.397723352880298</v>
      </c>
      <c r="H24" s="59">
        <f>SUM(H22:H23)</f>
        <v>427</v>
      </c>
      <c r="I24" s="59">
        <f>SUM(I22:I23)</f>
        <v>240</v>
      </c>
      <c r="J24" s="59">
        <f t="shared" si="14"/>
        <v>56.206088992974237</v>
      </c>
      <c r="K24" s="59">
        <f>SUM(K22:K23)</f>
        <v>308</v>
      </c>
      <c r="L24" s="59">
        <f>SUM(L22:L23)</f>
        <v>201</v>
      </c>
      <c r="M24" s="39">
        <f t="shared" si="15"/>
        <v>65.259740259740255</v>
      </c>
      <c r="N24" s="131">
        <f>SUM(N22:N23)</f>
        <v>544</v>
      </c>
      <c r="O24" s="59">
        <f>SUM(O22:O23)</f>
        <v>377</v>
      </c>
      <c r="P24" s="39">
        <f t="shared" si="11"/>
        <v>69.30147058823529</v>
      </c>
      <c r="Q24"/>
      <c r="R24"/>
      <c r="S24"/>
    </row>
    <row r="25" spans="1:19" ht="15">
      <c r="A25" s="46" t="s">
        <v>164</v>
      </c>
      <c r="B25" s="59">
        <f>SUM(E25,H25,K25,N25)</f>
        <v>29323</v>
      </c>
      <c r="C25" s="59">
        <f>SUM(F25,I25,L25,O25)</f>
        <v>14709</v>
      </c>
      <c r="D25" s="59">
        <f>C25/B25*100</f>
        <v>50.161988882447226</v>
      </c>
      <c r="E25" s="59">
        <f>SUM(E17,E21,E24)</f>
        <v>19931</v>
      </c>
      <c r="F25" s="59">
        <f>SUM(F17,F21,F24)</f>
        <v>9753</v>
      </c>
      <c r="G25" s="59">
        <f t="shared" si="13"/>
        <v>48.933821684812607</v>
      </c>
      <c r="H25" s="59">
        <f>SUM(H17,H21,H24)</f>
        <v>2685</v>
      </c>
      <c r="I25" s="59">
        <f>SUM(I17,I21,I24)</f>
        <v>1328</v>
      </c>
      <c r="J25" s="59">
        <f t="shared" si="14"/>
        <v>49.459962756052143</v>
      </c>
      <c r="K25" s="59">
        <f>SUM(K17,K21,K24)</f>
        <v>2544</v>
      </c>
      <c r="L25" s="59">
        <f>SUM(L17,L21,L24)</f>
        <v>1427</v>
      </c>
      <c r="M25" s="59">
        <f t="shared" si="15"/>
        <v>56.092767295597476</v>
      </c>
      <c r="N25" s="59">
        <f>SUM(N17,N21,N24)</f>
        <v>4163</v>
      </c>
      <c r="O25" s="59">
        <f>SUM(O17,O21,O24)</f>
        <v>2201</v>
      </c>
      <c r="P25" s="39">
        <f t="shared" si="11"/>
        <v>52.870526062935383</v>
      </c>
    </row>
    <row r="26" spans="1:19">
      <c r="E26" s="150"/>
    </row>
    <row r="27" spans="1:19" ht="14.45">
      <c r="A27" s="160" t="s">
        <v>146</v>
      </c>
    </row>
    <row r="28" spans="1:19" ht="29.45" customHeight="1">
      <c r="A28" s="389" t="s">
        <v>86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</row>
    <row r="29" spans="1:19">
      <c r="A29" s="384" t="s">
        <v>109</v>
      </c>
      <c r="B29" s="384"/>
      <c r="C29" s="384"/>
      <c r="D29" s="384"/>
      <c r="E29" s="384"/>
      <c r="F29" s="384"/>
      <c r="G29" s="384"/>
      <c r="H29" s="384"/>
      <c r="I29" s="384"/>
      <c r="J29" s="384"/>
      <c r="K29" s="355"/>
      <c r="L29" s="355"/>
      <c r="M29" s="355"/>
    </row>
    <row r="30" spans="1:19">
      <c r="A30" s="344" t="s">
        <v>165</v>
      </c>
      <c r="B30" s="352"/>
      <c r="C30" s="352"/>
      <c r="D30" s="352"/>
      <c r="E30" s="352"/>
      <c r="F30" s="352"/>
      <c r="G30" s="352"/>
      <c r="H30" s="352"/>
      <c r="I30" s="352"/>
      <c r="J30" s="352"/>
      <c r="K30" s="355"/>
      <c r="L30" s="355"/>
      <c r="M30" s="355"/>
    </row>
    <row r="31" spans="1:19">
      <c r="A31" s="390" t="s">
        <v>166</v>
      </c>
      <c r="B31" s="390"/>
      <c r="C31" s="390"/>
      <c r="D31" s="390"/>
      <c r="E31" s="390"/>
      <c r="F31" s="390"/>
      <c r="G31" s="390"/>
      <c r="H31" s="390"/>
      <c r="I31" s="390"/>
      <c r="J31" s="390"/>
    </row>
    <row r="32" spans="1:19" ht="12.95">
      <c r="A32" s="341" t="s">
        <v>167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1"/>
    </row>
    <row r="33" spans="1:1">
      <c r="A33" s="277" t="s">
        <v>151</v>
      </c>
    </row>
  </sheetData>
  <mergeCells count="15">
    <mergeCell ref="A31:J31"/>
    <mergeCell ref="N7:P7"/>
    <mergeCell ref="H8:J8"/>
    <mergeCell ref="N8:P8"/>
    <mergeCell ref="C9:D9"/>
    <mergeCell ref="F9:G9"/>
    <mergeCell ref="I9:J9"/>
    <mergeCell ref="L9:M9"/>
    <mergeCell ref="O9:P9"/>
    <mergeCell ref="A29:J29"/>
    <mergeCell ref="A28:M28"/>
    <mergeCell ref="B7:D7"/>
    <mergeCell ref="E7:G7"/>
    <mergeCell ref="H7:J7"/>
    <mergeCell ref="K7:M7"/>
  </mergeCells>
  <pageMargins left="0.78740157499999996" right="0.78740157499999996" top="0.984251969" bottom="0.984251969" header="0.5" footer="0.5"/>
  <pageSetup paperSize="9" scale="79" orientation="landscape" r:id="rId1"/>
  <headerFooter alignWithMargins="0"/>
  <ignoredErrors>
    <ignoredError sqref="M17:M25 G17:G25" formula="1"/>
    <ignoredError sqref="J11:J15" evalError="1"/>
    <ignoredError sqref="J17:J25" evalError="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9"/>
  <sheetViews>
    <sheetView showGridLines="0" zoomScaleNormal="100" zoomScaleSheetLayoutView="100" workbookViewId="0">
      <selection activeCell="B34" sqref="B34"/>
    </sheetView>
  </sheetViews>
  <sheetFormatPr defaultColWidth="9.140625" defaultRowHeight="12.6"/>
  <cols>
    <col min="1" max="1" width="29.140625" style="8" customWidth="1"/>
    <col min="2" max="7" width="13.42578125" style="8" customWidth="1"/>
    <col min="8" max="8" width="12.5703125" style="8" customWidth="1"/>
    <col min="9" max="16384" width="9.140625" style="8"/>
  </cols>
  <sheetData>
    <row r="1" spans="1:8" ht="12.95">
      <c r="A1" s="25" t="s">
        <v>117</v>
      </c>
    </row>
    <row r="2" spans="1:8" s="5" customFormat="1" ht="18">
      <c r="A2" s="26" t="s">
        <v>168</v>
      </c>
    </row>
    <row r="3" spans="1:8" ht="15.6">
      <c r="A3" s="6" t="s">
        <v>169</v>
      </c>
      <c r="B3" s="5"/>
      <c r="C3" s="5"/>
      <c r="D3" s="5"/>
      <c r="E3" s="5"/>
      <c r="F3" s="5"/>
      <c r="G3" s="5"/>
      <c r="H3" s="5"/>
    </row>
    <row r="4" spans="1:8" ht="15.6">
      <c r="A4" s="6" t="s">
        <v>170</v>
      </c>
      <c r="B4" s="5"/>
      <c r="C4" s="5"/>
      <c r="D4" s="5"/>
      <c r="E4" s="5"/>
      <c r="F4" s="5"/>
      <c r="G4" s="5"/>
      <c r="H4" s="5"/>
    </row>
    <row r="6" spans="1:8" ht="16.5" customHeight="1">
      <c r="A6" s="52"/>
      <c r="B6" s="360" t="s">
        <v>34</v>
      </c>
      <c r="C6" s="360" t="s">
        <v>101</v>
      </c>
      <c r="D6" s="360" t="s">
        <v>171</v>
      </c>
      <c r="E6" s="360" t="s">
        <v>172</v>
      </c>
      <c r="F6" s="360" t="s">
        <v>104</v>
      </c>
      <c r="G6" s="360" t="s">
        <v>173</v>
      </c>
      <c r="H6" s="37" t="s">
        <v>174</v>
      </c>
    </row>
    <row r="7" spans="1:8" ht="16.5">
      <c r="A7" s="53"/>
      <c r="B7" s="361"/>
      <c r="C7" s="361"/>
      <c r="D7" s="361" t="s">
        <v>175</v>
      </c>
      <c r="E7" s="361" t="s">
        <v>176</v>
      </c>
      <c r="F7" s="361"/>
      <c r="G7" s="361" t="s">
        <v>177</v>
      </c>
      <c r="H7" s="38" t="s">
        <v>178</v>
      </c>
    </row>
    <row r="8" spans="1:8" ht="14.1">
      <c r="A8" s="54" t="s">
        <v>121</v>
      </c>
      <c r="B8" s="362"/>
      <c r="C8" s="362"/>
      <c r="D8" s="362"/>
      <c r="E8" s="362" t="s">
        <v>175</v>
      </c>
      <c r="F8" s="362"/>
      <c r="G8" s="362"/>
      <c r="H8" s="55" t="s">
        <v>179</v>
      </c>
    </row>
    <row r="9" spans="1:8">
      <c r="A9" s="30" t="s">
        <v>131</v>
      </c>
      <c r="B9" s="13">
        <f t="shared" ref="B9:B23" si="0">SUM(C9:H9)</f>
        <v>4473</v>
      </c>
      <c r="C9" s="13">
        <v>779</v>
      </c>
      <c r="D9" s="13">
        <v>1635</v>
      </c>
      <c r="E9" s="13">
        <v>780</v>
      </c>
      <c r="F9" s="13">
        <v>506</v>
      </c>
      <c r="G9" s="13">
        <v>721</v>
      </c>
      <c r="H9" s="345">
        <v>52</v>
      </c>
    </row>
    <row r="10" spans="1:8">
      <c r="A10" s="106" t="s">
        <v>132</v>
      </c>
      <c r="B10" s="13">
        <f t="shared" si="0"/>
        <v>504</v>
      </c>
      <c r="C10" s="13">
        <v>91</v>
      </c>
      <c r="D10" s="13">
        <v>199</v>
      </c>
      <c r="E10" s="13">
        <v>69</v>
      </c>
      <c r="F10" s="13">
        <v>64</v>
      </c>
      <c r="G10" s="13">
        <v>73</v>
      </c>
      <c r="H10" s="345">
        <v>8</v>
      </c>
    </row>
    <row r="11" spans="1:8" ht="14.45">
      <c r="A11" s="106" t="s">
        <v>133</v>
      </c>
      <c r="B11" s="13">
        <f t="shared" si="0"/>
        <v>194</v>
      </c>
      <c r="C11" s="13">
        <v>27</v>
      </c>
      <c r="D11" s="13">
        <v>133</v>
      </c>
      <c r="E11" s="13">
        <v>4</v>
      </c>
      <c r="F11" s="13">
        <v>7</v>
      </c>
      <c r="G11" s="13">
        <v>23</v>
      </c>
      <c r="H11" s="340" t="s">
        <v>25</v>
      </c>
    </row>
    <row r="12" spans="1:8">
      <c r="A12" s="30" t="s">
        <v>134</v>
      </c>
      <c r="B12" s="13">
        <f t="shared" si="0"/>
        <v>4775</v>
      </c>
      <c r="C12" s="13">
        <v>837</v>
      </c>
      <c r="D12" s="13">
        <v>2099</v>
      </c>
      <c r="E12" s="13">
        <v>511</v>
      </c>
      <c r="F12" s="13">
        <v>561</v>
      </c>
      <c r="G12" s="13">
        <v>705</v>
      </c>
      <c r="H12" s="346">
        <v>62</v>
      </c>
    </row>
    <row r="13" spans="1:8" ht="14.45">
      <c r="A13" s="30" t="s">
        <v>135</v>
      </c>
      <c r="B13" s="13">
        <f t="shared" si="0"/>
        <v>1022</v>
      </c>
      <c r="C13" s="13">
        <v>173</v>
      </c>
      <c r="D13" s="13">
        <v>511</v>
      </c>
      <c r="E13" s="13">
        <v>58</v>
      </c>
      <c r="F13" s="13">
        <v>49</v>
      </c>
      <c r="G13" s="13">
        <v>225</v>
      </c>
      <c r="H13" s="338">
        <v>6</v>
      </c>
    </row>
    <row r="14" spans="1:8" ht="14.45">
      <c r="A14" s="106" t="s">
        <v>162</v>
      </c>
      <c r="B14" s="13">
        <f>C14+D14+E14+F14+G14+H14</f>
        <v>4165</v>
      </c>
      <c r="C14" s="13">
        <v>681</v>
      </c>
      <c r="D14" s="13">
        <v>1952</v>
      </c>
      <c r="E14" s="13">
        <v>169</v>
      </c>
      <c r="F14" s="13">
        <v>295</v>
      </c>
      <c r="G14" s="13">
        <v>1036</v>
      </c>
      <c r="H14" s="345">
        <v>32</v>
      </c>
    </row>
    <row r="15" spans="1:8" ht="12.95">
      <c r="A15" s="31" t="s">
        <v>137</v>
      </c>
      <c r="B15" s="14">
        <f>SUM(C15:H15)</f>
        <v>15133</v>
      </c>
      <c r="C15" s="151">
        <f>SUM(C9:C14)</f>
        <v>2588</v>
      </c>
      <c r="D15" s="151">
        <f t="shared" ref="D15:H15" si="1">SUM(D9:D14)</f>
        <v>6529</v>
      </c>
      <c r="E15" s="151">
        <f t="shared" si="1"/>
        <v>1591</v>
      </c>
      <c r="F15" s="151">
        <f t="shared" si="1"/>
        <v>1482</v>
      </c>
      <c r="G15" s="151">
        <f t="shared" si="1"/>
        <v>2783</v>
      </c>
      <c r="H15" s="255">
        <f t="shared" si="1"/>
        <v>160</v>
      </c>
    </row>
    <row r="16" spans="1:8">
      <c r="A16" s="106" t="s">
        <v>138</v>
      </c>
      <c r="B16" s="57">
        <f t="shared" si="0"/>
        <v>1922</v>
      </c>
      <c r="C16" s="100">
        <v>163</v>
      </c>
      <c r="D16" s="100">
        <v>365</v>
      </c>
      <c r="E16" s="100">
        <v>475</v>
      </c>
      <c r="F16" s="100">
        <v>277</v>
      </c>
      <c r="G16" s="100">
        <v>619</v>
      </c>
      <c r="H16" s="100">
        <v>23</v>
      </c>
    </row>
    <row r="17" spans="1:9">
      <c r="A17" s="106" t="s">
        <v>139</v>
      </c>
      <c r="B17" s="57">
        <f t="shared" si="0"/>
        <v>2708</v>
      </c>
      <c r="C17" s="100">
        <v>161</v>
      </c>
      <c r="D17" s="100">
        <v>430</v>
      </c>
      <c r="E17" s="100">
        <v>469</v>
      </c>
      <c r="F17" s="100">
        <v>208</v>
      </c>
      <c r="G17" s="100">
        <v>1377</v>
      </c>
      <c r="H17" s="100">
        <v>63</v>
      </c>
    </row>
    <row r="18" spans="1:9" ht="14.45">
      <c r="A18" s="106" t="s">
        <v>180</v>
      </c>
      <c r="B18" s="57">
        <f t="shared" si="0"/>
        <v>2483</v>
      </c>
      <c r="C18" s="108" t="s">
        <v>25</v>
      </c>
      <c r="D18" s="108" t="s">
        <v>25</v>
      </c>
      <c r="E18" s="108" t="s">
        <v>25</v>
      </c>
      <c r="F18" s="108" t="s">
        <v>25</v>
      </c>
      <c r="G18" s="58">
        <v>2483</v>
      </c>
      <c r="H18" s="109" t="s">
        <v>25</v>
      </c>
    </row>
    <row r="19" spans="1:9" ht="12.95">
      <c r="A19" s="31" t="s">
        <v>141</v>
      </c>
      <c r="B19" s="14">
        <f t="shared" si="0"/>
        <v>7113</v>
      </c>
      <c r="C19" s="151">
        <f>SUM(C16:C18)</f>
        <v>324</v>
      </c>
      <c r="D19" s="151">
        <f t="shared" ref="D19:H19" si="2">SUM(D16:D18)</f>
        <v>795</v>
      </c>
      <c r="E19" s="151">
        <f t="shared" si="2"/>
        <v>944</v>
      </c>
      <c r="F19" s="151">
        <f>SUM(F16:F18)</f>
        <v>485</v>
      </c>
      <c r="G19" s="151">
        <f>SUM(G16:G18)</f>
        <v>4479</v>
      </c>
      <c r="H19" s="255">
        <f t="shared" si="2"/>
        <v>86</v>
      </c>
    </row>
    <row r="20" spans="1:9" ht="14.45">
      <c r="A20" s="30" t="s">
        <v>142</v>
      </c>
      <c r="B20" s="57">
        <f t="shared" si="0"/>
        <v>6591</v>
      </c>
      <c r="C20" s="57">
        <v>662</v>
      </c>
      <c r="D20" s="57">
        <v>1611</v>
      </c>
      <c r="E20" s="57">
        <v>1331</v>
      </c>
      <c r="F20" s="57">
        <v>1247</v>
      </c>
      <c r="G20" s="339">
        <v>1659</v>
      </c>
      <c r="H20" s="338">
        <v>81</v>
      </c>
    </row>
    <row r="21" spans="1:9" ht="14.45">
      <c r="A21" s="30" t="s">
        <v>143</v>
      </c>
      <c r="B21" s="57">
        <f t="shared" si="0"/>
        <v>486</v>
      </c>
      <c r="C21" s="57">
        <v>37</v>
      </c>
      <c r="D21" s="57">
        <v>246</v>
      </c>
      <c r="E21" s="57">
        <v>46</v>
      </c>
      <c r="F21" s="57">
        <v>68</v>
      </c>
      <c r="G21" s="57">
        <v>81</v>
      </c>
      <c r="H21" s="338">
        <v>8</v>
      </c>
    </row>
    <row r="22" spans="1:9" ht="12.95">
      <c r="A22" s="31" t="s">
        <v>144</v>
      </c>
      <c r="B22" s="14">
        <f t="shared" si="0"/>
        <v>7077</v>
      </c>
      <c r="C22" s="151">
        <f>SUM(C20:C21)</f>
        <v>699</v>
      </c>
      <c r="D22" s="151">
        <f t="shared" ref="D22:H22" si="3">SUM(D20:D21)</f>
        <v>1857</v>
      </c>
      <c r="E22" s="151">
        <f t="shared" si="3"/>
        <v>1377</v>
      </c>
      <c r="F22" s="151">
        <f t="shared" si="3"/>
        <v>1315</v>
      </c>
      <c r="G22" s="151">
        <f t="shared" si="3"/>
        <v>1740</v>
      </c>
      <c r="H22" s="255">
        <f t="shared" si="3"/>
        <v>89</v>
      </c>
    </row>
    <row r="23" spans="1:9" ht="15">
      <c r="A23" s="46" t="s">
        <v>181</v>
      </c>
      <c r="B23" s="14">
        <f t="shared" si="0"/>
        <v>29323</v>
      </c>
      <c r="C23" s="151">
        <f>C15+C19+C22</f>
        <v>3611</v>
      </c>
      <c r="D23" s="151">
        <f>D15+D19+D22</f>
        <v>9181</v>
      </c>
      <c r="E23" s="151">
        <f>E15+E19+E22</f>
        <v>3912</v>
      </c>
      <c r="F23" s="151">
        <f>F15+F19+F22</f>
        <v>3282</v>
      </c>
      <c r="G23" s="151">
        <f t="shared" ref="G23:H23" si="4">G15+G19+G22</f>
        <v>9002</v>
      </c>
      <c r="H23" s="255">
        <f t="shared" si="4"/>
        <v>335</v>
      </c>
    </row>
    <row r="24" spans="1:9" ht="12.95">
      <c r="A24" s="51"/>
      <c r="B24" s="20"/>
      <c r="C24" s="5"/>
      <c r="D24" s="5"/>
      <c r="E24" s="5"/>
      <c r="F24" s="5"/>
      <c r="G24" s="5"/>
      <c r="H24" s="5"/>
    </row>
    <row r="25" spans="1:9">
      <c r="A25" s="161" t="s">
        <v>182</v>
      </c>
    </row>
    <row r="26" spans="1:9">
      <c r="A26" s="161" t="s">
        <v>183</v>
      </c>
      <c r="B26" s="180"/>
      <c r="C26" s="180"/>
      <c r="D26" s="180"/>
      <c r="E26" s="180"/>
      <c r="F26" s="180"/>
      <c r="G26" s="180"/>
    </row>
    <row r="27" spans="1:9">
      <c r="A27" s="390" t="s">
        <v>184</v>
      </c>
      <c r="B27" s="390"/>
      <c r="C27" s="390"/>
      <c r="D27" s="390"/>
      <c r="E27" s="390"/>
      <c r="F27" s="390"/>
      <c r="G27" s="390"/>
      <c r="H27" s="390"/>
      <c r="I27" s="390"/>
    </row>
    <row r="28" spans="1:9" ht="12.95">
      <c r="A28" s="391" t="s">
        <v>185</v>
      </c>
      <c r="B28" s="390"/>
      <c r="C28" s="390"/>
      <c r="D28" s="390"/>
      <c r="E28" s="390"/>
      <c r="F28" s="390"/>
      <c r="G28" s="390"/>
      <c r="H28" s="390"/>
      <c r="I28" s="390"/>
    </row>
    <row r="29" spans="1:9">
      <c r="A29" s="277" t="s">
        <v>151</v>
      </c>
    </row>
  </sheetData>
  <mergeCells count="2">
    <mergeCell ref="A27:I27"/>
    <mergeCell ref="A28:I28"/>
  </mergeCells>
  <pageMargins left="0.31496062992125984" right="0.15748031496062992" top="0.98425196850393704" bottom="0.98425196850393704" header="0.51181102362204722" footer="0.51181102362204722"/>
  <pageSetup paperSize="9" scale="95" orientation="landscape" r:id="rId1"/>
  <headerFooter alignWithMargins="0"/>
  <ignoredErrors>
    <ignoredError sqref="B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40"/>
  <sheetViews>
    <sheetView showGridLines="0" zoomScaleNormal="100" zoomScaleSheetLayoutView="100" workbookViewId="0"/>
  </sheetViews>
  <sheetFormatPr defaultColWidth="9.140625" defaultRowHeight="12.6"/>
  <cols>
    <col min="1" max="1" width="33.42578125" style="7" customWidth="1"/>
    <col min="2" max="2" width="9.7109375" style="7" customWidth="1"/>
    <col min="3" max="9" width="12.7109375" style="7" customWidth="1"/>
    <col min="10" max="10" width="10.85546875" style="7" customWidth="1"/>
    <col min="11" max="11" width="12.28515625" style="7" customWidth="1"/>
    <col min="12" max="12" width="12.42578125" style="7" customWidth="1"/>
    <col min="13" max="13" width="11.42578125" style="7" customWidth="1"/>
    <col min="14" max="15" width="12.42578125" style="7" customWidth="1"/>
    <col min="16" max="16" width="11.42578125" style="7" customWidth="1"/>
    <col min="17" max="17" width="12.7109375" style="7" customWidth="1"/>
    <col min="18" max="22" width="9.140625" style="7"/>
    <col min="37" max="16384" width="9.140625" style="7"/>
  </cols>
  <sheetData>
    <row r="1" spans="1:36" ht="12.95">
      <c r="A1" s="25" t="s">
        <v>117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s="5" customFormat="1" ht="18">
      <c r="A2" s="26" t="s">
        <v>186</v>
      </c>
    </row>
    <row r="3" spans="1:36" s="5" customFormat="1" ht="15.6">
      <c r="A3" s="6" t="s">
        <v>187</v>
      </c>
    </row>
    <row r="4" spans="1:36" s="5" customFormat="1" ht="15.6">
      <c r="A4" s="6" t="s">
        <v>188</v>
      </c>
      <c r="O4" s="284"/>
      <c r="P4" s="284"/>
      <c r="Q4" s="97"/>
    </row>
    <row r="5" spans="1:36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</row>
    <row r="6" spans="1:36" s="15" customFormat="1" ht="69.95">
      <c r="A6" s="189" t="s">
        <v>121</v>
      </c>
      <c r="B6" s="190" t="s">
        <v>34</v>
      </c>
      <c r="C6" s="191" t="s">
        <v>70</v>
      </c>
      <c r="D6" s="191" t="s">
        <v>69</v>
      </c>
      <c r="E6" s="191" t="s">
        <v>72</v>
      </c>
      <c r="F6" s="191" t="s">
        <v>97</v>
      </c>
      <c r="G6" s="191" t="s">
        <v>123</v>
      </c>
      <c r="H6" s="191" t="s">
        <v>124</v>
      </c>
      <c r="I6" s="191" t="s">
        <v>75</v>
      </c>
      <c r="J6" s="191" t="s">
        <v>78</v>
      </c>
      <c r="K6" s="225" t="s">
        <v>73</v>
      </c>
      <c r="L6" s="225" t="s">
        <v>77</v>
      </c>
      <c r="M6" s="191" t="s">
        <v>126</v>
      </c>
      <c r="N6" s="225" t="s">
        <v>125</v>
      </c>
      <c r="O6" s="192" t="s">
        <v>189</v>
      </c>
      <c r="P6" s="191" t="s">
        <v>130</v>
      </c>
      <c r="Q6" s="193" t="s">
        <v>100</v>
      </c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</row>
    <row r="7" spans="1:36" ht="12.75" customHeight="1">
      <c r="A7" s="30" t="s">
        <v>190</v>
      </c>
      <c r="B7" s="60">
        <v>4289</v>
      </c>
      <c r="C7" s="60">
        <v>534</v>
      </c>
      <c r="D7" s="60">
        <v>755</v>
      </c>
      <c r="E7" s="60">
        <v>447</v>
      </c>
      <c r="F7" s="60">
        <v>993</v>
      </c>
      <c r="G7" s="60">
        <v>175</v>
      </c>
      <c r="H7" s="60">
        <v>162</v>
      </c>
      <c r="I7" s="60">
        <v>208</v>
      </c>
      <c r="J7" s="60">
        <v>140</v>
      </c>
      <c r="K7" s="60">
        <v>165</v>
      </c>
      <c r="L7" s="60">
        <v>128</v>
      </c>
      <c r="M7" s="60">
        <v>53</v>
      </c>
      <c r="N7" s="60">
        <v>74</v>
      </c>
      <c r="O7" s="60">
        <v>238</v>
      </c>
      <c r="P7" s="101">
        <v>217</v>
      </c>
      <c r="Q7" s="112">
        <v>0</v>
      </c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</row>
    <row r="8" spans="1:36" ht="12.75" customHeight="1">
      <c r="A8" s="30" t="s">
        <v>191</v>
      </c>
      <c r="B8" s="60">
        <v>1299</v>
      </c>
      <c r="C8" s="60">
        <v>120</v>
      </c>
      <c r="D8" s="60">
        <v>275</v>
      </c>
      <c r="E8" s="60">
        <v>57</v>
      </c>
      <c r="F8" s="60">
        <v>541</v>
      </c>
      <c r="G8" s="60">
        <v>54</v>
      </c>
      <c r="H8" s="60">
        <v>45</v>
      </c>
      <c r="I8" s="101">
        <v>19</v>
      </c>
      <c r="J8" s="60">
        <v>7</v>
      </c>
      <c r="K8" s="60">
        <v>32</v>
      </c>
      <c r="L8" s="60">
        <v>26</v>
      </c>
      <c r="M8" s="101">
        <v>5</v>
      </c>
      <c r="N8" s="60">
        <v>14</v>
      </c>
      <c r="O8" s="60">
        <v>43</v>
      </c>
      <c r="P8" s="101">
        <v>17</v>
      </c>
      <c r="Q8" s="113">
        <v>44</v>
      </c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</row>
    <row r="9" spans="1:36" ht="12.75" customHeight="1">
      <c r="A9" s="106" t="s">
        <v>192</v>
      </c>
      <c r="B9" s="60">
        <v>205</v>
      </c>
      <c r="C9" s="101">
        <v>0</v>
      </c>
      <c r="D9" s="10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13">
        <v>205</v>
      </c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</row>
    <row r="10" spans="1:36" ht="12.75" customHeight="1">
      <c r="A10" s="106" t="s">
        <v>193</v>
      </c>
      <c r="B10" s="60">
        <v>798</v>
      </c>
      <c r="C10" s="60">
        <v>44</v>
      </c>
      <c r="D10" s="60">
        <v>126</v>
      </c>
      <c r="E10" s="60">
        <v>38</v>
      </c>
      <c r="F10" s="60">
        <v>229</v>
      </c>
      <c r="G10" s="60">
        <v>12</v>
      </c>
      <c r="H10" s="60">
        <v>18</v>
      </c>
      <c r="I10" s="60">
        <v>8</v>
      </c>
      <c r="J10" s="60">
        <v>7</v>
      </c>
      <c r="K10" s="60">
        <v>5</v>
      </c>
      <c r="L10" s="60">
        <v>4</v>
      </c>
      <c r="M10" s="102">
        <v>9</v>
      </c>
      <c r="N10" s="60">
        <v>3</v>
      </c>
      <c r="O10" s="60">
        <v>19</v>
      </c>
      <c r="P10" s="101">
        <v>20</v>
      </c>
      <c r="Q10" s="113">
        <v>256</v>
      </c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</row>
    <row r="11" spans="1:36" s="5" customFormat="1" ht="12.75" customHeight="1">
      <c r="A11" s="31" t="s">
        <v>194</v>
      </c>
      <c r="B11" s="61">
        <v>6591</v>
      </c>
      <c r="C11" s="61">
        <v>698</v>
      </c>
      <c r="D11" s="61">
        <v>1156</v>
      </c>
      <c r="E11" s="61">
        <v>542</v>
      </c>
      <c r="F11" s="61">
        <v>1763</v>
      </c>
      <c r="G11" s="61">
        <v>241</v>
      </c>
      <c r="H11" s="61">
        <v>225</v>
      </c>
      <c r="I11" s="61">
        <v>235</v>
      </c>
      <c r="J11" s="61">
        <v>154</v>
      </c>
      <c r="K11" s="61">
        <v>202</v>
      </c>
      <c r="L11" s="61">
        <v>158</v>
      </c>
      <c r="M11" s="61">
        <v>67</v>
      </c>
      <c r="N11" s="61">
        <v>91</v>
      </c>
      <c r="O11" s="61">
        <v>300</v>
      </c>
      <c r="P11" s="61">
        <v>254</v>
      </c>
      <c r="Q11" s="114">
        <v>505</v>
      </c>
    </row>
    <row r="12" spans="1:36" ht="12.75" customHeight="1">
      <c r="A12" s="30" t="s">
        <v>195</v>
      </c>
      <c r="B12" s="60">
        <v>308</v>
      </c>
      <c r="C12" s="60">
        <v>107</v>
      </c>
      <c r="D12" s="60">
        <v>49</v>
      </c>
      <c r="E12" s="60">
        <v>24</v>
      </c>
      <c r="F12" s="60">
        <v>77</v>
      </c>
      <c r="G12" s="101">
        <v>8</v>
      </c>
      <c r="H12" s="101">
        <v>6</v>
      </c>
      <c r="I12" s="101">
        <v>3</v>
      </c>
      <c r="J12" s="101">
        <v>3</v>
      </c>
      <c r="K12" s="101">
        <v>14</v>
      </c>
      <c r="L12" s="101">
        <v>6</v>
      </c>
      <c r="M12" s="101">
        <v>2</v>
      </c>
      <c r="N12" s="101" t="s">
        <v>25</v>
      </c>
      <c r="O12" s="102">
        <v>0</v>
      </c>
      <c r="P12" s="60">
        <v>9</v>
      </c>
      <c r="Q12" s="112">
        <v>0</v>
      </c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</row>
    <row r="13" spans="1:36" ht="12.75" customHeight="1">
      <c r="A13" s="30" t="s">
        <v>196</v>
      </c>
      <c r="B13" s="60">
        <v>54</v>
      </c>
      <c r="C13" s="60">
        <v>9</v>
      </c>
      <c r="D13" s="60">
        <v>25</v>
      </c>
      <c r="E13" s="101">
        <v>2</v>
      </c>
      <c r="F13" s="60">
        <v>15</v>
      </c>
      <c r="G13" s="62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 t="s">
        <v>25</v>
      </c>
      <c r="O13" s="101">
        <v>0</v>
      </c>
      <c r="P13" s="101">
        <v>0</v>
      </c>
      <c r="Q13" s="112">
        <v>3</v>
      </c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</row>
    <row r="14" spans="1:36" ht="12.75" customHeight="1">
      <c r="A14" s="30" t="s">
        <v>197</v>
      </c>
      <c r="B14" s="60">
        <v>124</v>
      </c>
      <c r="C14" s="60">
        <v>16</v>
      </c>
      <c r="D14" s="60">
        <v>39</v>
      </c>
      <c r="E14" s="60">
        <v>4</v>
      </c>
      <c r="F14" s="60">
        <v>15</v>
      </c>
      <c r="G14" s="62">
        <v>1</v>
      </c>
      <c r="H14" s="62">
        <v>0</v>
      </c>
      <c r="I14" s="101">
        <v>0</v>
      </c>
      <c r="J14" s="101">
        <v>0</v>
      </c>
      <c r="K14" s="101">
        <v>0</v>
      </c>
      <c r="L14" s="101">
        <v>1</v>
      </c>
      <c r="M14" s="101">
        <v>2</v>
      </c>
      <c r="N14" s="101" t="s">
        <v>25</v>
      </c>
      <c r="O14" s="60">
        <v>8</v>
      </c>
      <c r="P14" s="60">
        <v>2</v>
      </c>
      <c r="Q14" s="110">
        <v>36</v>
      </c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</row>
    <row r="15" spans="1:36" s="5" customFormat="1" ht="12.75" customHeight="1">
      <c r="A15" s="31" t="s">
        <v>198</v>
      </c>
      <c r="B15" s="61">
        <v>486</v>
      </c>
      <c r="C15" s="61">
        <v>132</v>
      </c>
      <c r="D15" s="61">
        <v>113</v>
      </c>
      <c r="E15" s="61">
        <v>30</v>
      </c>
      <c r="F15" s="61">
        <v>107</v>
      </c>
      <c r="G15" s="61">
        <v>9</v>
      </c>
      <c r="H15" s="61">
        <v>6</v>
      </c>
      <c r="I15" s="61">
        <v>3</v>
      </c>
      <c r="J15" s="228">
        <v>3</v>
      </c>
      <c r="K15" s="228">
        <v>14</v>
      </c>
      <c r="L15" s="228">
        <v>7</v>
      </c>
      <c r="M15" s="228">
        <v>4</v>
      </c>
      <c r="N15" s="153">
        <v>0</v>
      </c>
      <c r="O15" s="61">
        <v>8</v>
      </c>
      <c r="P15" s="61">
        <v>11</v>
      </c>
      <c r="Q15" s="111">
        <v>39</v>
      </c>
    </row>
    <row r="16" spans="1:36" s="5" customFormat="1" ht="12.75" customHeight="1">
      <c r="A16" s="31" t="s">
        <v>144</v>
      </c>
      <c r="B16" s="61">
        <v>7077</v>
      </c>
      <c r="C16" s="61">
        <v>830</v>
      </c>
      <c r="D16" s="61">
        <v>1269</v>
      </c>
      <c r="E16" s="61">
        <v>572</v>
      </c>
      <c r="F16" s="61">
        <v>1870</v>
      </c>
      <c r="G16" s="61">
        <v>250</v>
      </c>
      <c r="H16" s="61">
        <v>231</v>
      </c>
      <c r="I16" s="61">
        <v>238</v>
      </c>
      <c r="J16" s="61">
        <v>157</v>
      </c>
      <c r="K16" s="61">
        <v>216</v>
      </c>
      <c r="L16" s="61">
        <v>165</v>
      </c>
      <c r="M16" s="61">
        <v>71</v>
      </c>
      <c r="N16" s="61">
        <v>91</v>
      </c>
      <c r="O16" s="61">
        <v>308</v>
      </c>
      <c r="P16" s="61">
        <v>265</v>
      </c>
      <c r="Q16" s="111">
        <v>544</v>
      </c>
    </row>
    <row r="17" spans="1:36" s="5" customFormat="1" ht="12.75" customHeight="1">
      <c r="B17" s="2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P17" s="8"/>
    </row>
    <row r="18" spans="1:36" s="5" customFormat="1" ht="12.75" customHeight="1">
      <c r="A18" s="384" t="s">
        <v>199</v>
      </c>
      <c r="B18" s="384"/>
      <c r="C18" s="384"/>
      <c r="D18" s="384"/>
      <c r="E18" s="384"/>
      <c r="F18" s="384"/>
      <c r="G18" s="384"/>
      <c r="H18" s="384"/>
      <c r="I18" s="384"/>
      <c r="J18" s="384"/>
      <c r="K18" s="8"/>
      <c r="L18" s="8"/>
      <c r="M18" s="8"/>
      <c r="N18" s="8"/>
      <c r="P18" s="8"/>
    </row>
    <row r="19" spans="1:36" ht="31.5" customHeight="1">
      <c r="A19" s="389" t="s">
        <v>86</v>
      </c>
      <c r="B19" s="389"/>
      <c r="C19" s="389"/>
      <c r="D19" s="389"/>
      <c r="E19" s="389"/>
      <c r="F19" s="389"/>
      <c r="G19" s="389"/>
      <c r="H19" s="389"/>
      <c r="I19" s="389"/>
      <c r="J19" s="267"/>
      <c r="K19" s="267"/>
      <c r="L19" s="267"/>
      <c r="M19" s="267"/>
      <c r="N19" s="267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</row>
    <row r="20" spans="1:36">
      <c r="A20" s="16" t="s">
        <v>151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</row>
    <row r="26" spans="1:3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/>
      <c r="L26"/>
      <c r="M26"/>
      <c r="N26"/>
      <c r="O26"/>
      <c r="P26"/>
      <c r="Q26"/>
      <c r="R26"/>
      <c r="S26"/>
      <c r="T26"/>
      <c r="U26"/>
      <c r="V26" s="99"/>
    </row>
    <row r="27" spans="1:3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 s="99"/>
    </row>
    <row r="28" spans="1:3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 s="99"/>
    </row>
    <row r="29" spans="1:3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 s="99"/>
    </row>
    <row r="30" spans="1:3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 s="99"/>
    </row>
    <row r="31" spans="1:36">
      <c r="A31"/>
      <c r="B31"/>
      <c r="C31"/>
      <c r="D31"/>
      <c r="E31"/>
      <c r="F31" s="96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 s="99"/>
    </row>
    <row r="32" spans="1:3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 s="99"/>
    </row>
    <row r="33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/>
      <c r="B40"/>
      <c r="C40"/>
      <c r="D40"/>
      <c r="E40"/>
      <c r="F40"/>
      <c r="G40"/>
      <c r="H40"/>
      <c r="I40"/>
      <c r="J40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</row>
  </sheetData>
  <mergeCells count="2">
    <mergeCell ref="A19:I19"/>
    <mergeCell ref="A18:J18"/>
  </mergeCells>
  <pageMargins left="0.62" right="0.34" top="0.984251969" bottom="0.984251969" header="0.5" footer="0.5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1"/>
  <sheetViews>
    <sheetView showGridLines="0" tabSelected="1" zoomScaleNormal="100" zoomScaleSheetLayoutView="100" workbookViewId="0">
      <selection activeCell="A2" sqref="A2"/>
    </sheetView>
  </sheetViews>
  <sheetFormatPr defaultColWidth="9.140625" defaultRowHeight="12.6"/>
  <cols>
    <col min="1" max="1" width="33.42578125" style="8" customWidth="1"/>
    <col min="2" max="4" width="11.5703125" style="8" customWidth="1"/>
    <col min="5" max="5" width="14.42578125" style="8" customWidth="1"/>
    <col min="6" max="7" width="11.5703125" style="8" customWidth="1"/>
    <col min="8" max="8" width="13" style="8" customWidth="1"/>
    <col min="9" max="16384" width="9.140625" style="8"/>
  </cols>
  <sheetData>
    <row r="1" spans="1:8" ht="12.95">
      <c r="A1" s="25" t="s">
        <v>200</v>
      </c>
    </row>
    <row r="2" spans="1:8" s="5" customFormat="1" ht="18">
      <c r="A2" s="26" t="s">
        <v>201</v>
      </c>
    </row>
    <row r="3" spans="1:8" s="5" customFormat="1" ht="15.6">
      <c r="A3" s="6" t="s">
        <v>202</v>
      </c>
    </row>
    <row r="4" spans="1:8" s="5" customFormat="1" ht="15.6">
      <c r="A4" s="6" t="s">
        <v>170</v>
      </c>
    </row>
    <row r="6" spans="1:8" s="50" customFormat="1" ht="14.25" customHeight="1">
      <c r="A6" s="52"/>
      <c r="B6" s="360" t="s">
        <v>34</v>
      </c>
      <c r="C6" s="360" t="s">
        <v>101</v>
      </c>
      <c r="D6" s="360" t="s">
        <v>171</v>
      </c>
      <c r="E6" s="360" t="s">
        <v>172</v>
      </c>
      <c r="F6" s="360" t="s">
        <v>104</v>
      </c>
      <c r="G6" s="360" t="s">
        <v>173</v>
      </c>
      <c r="H6" s="37" t="s">
        <v>174</v>
      </c>
    </row>
    <row r="7" spans="1:8" s="50" customFormat="1" ht="14.25" customHeight="1">
      <c r="A7" s="53"/>
      <c r="B7" s="361"/>
      <c r="C7" s="361"/>
      <c r="D7" s="361" t="s">
        <v>175</v>
      </c>
      <c r="E7" s="361" t="s">
        <v>176</v>
      </c>
      <c r="F7" s="361"/>
      <c r="G7" s="361" t="s">
        <v>203</v>
      </c>
      <c r="H7" s="38" t="s">
        <v>178</v>
      </c>
    </row>
    <row r="8" spans="1:8" s="50" customFormat="1" ht="16.5" customHeight="1">
      <c r="A8" s="54" t="s">
        <v>121</v>
      </c>
      <c r="B8" s="362"/>
      <c r="C8" s="362"/>
      <c r="D8" s="362"/>
      <c r="E8" s="362" t="s">
        <v>175</v>
      </c>
      <c r="F8" s="362"/>
      <c r="G8" s="362" t="s">
        <v>204</v>
      </c>
      <c r="H8" s="55" t="s">
        <v>179</v>
      </c>
    </row>
    <row r="9" spans="1:8" ht="12.75" customHeight="1">
      <c r="A9" s="30" t="s">
        <v>190</v>
      </c>
      <c r="B9" s="13">
        <v>4289</v>
      </c>
      <c r="C9" s="268">
        <v>563</v>
      </c>
      <c r="D9" s="268">
        <v>1292</v>
      </c>
      <c r="E9" s="268">
        <v>922</v>
      </c>
      <c r="F9" s="268">
        <v>683</v>
      </c>
      <c r="G9" s="268">
        <v>771</v>
      </c>
      <c r="H9" s="364">
        <v>58</v>
      </c>
    </row>
    <row r="10" spans="1:8" ht="12.75" customHeight="1">
      <c r="A10" s="30" t="s">
        <v>191</v>
      </c>
      <c r="B10" s="13">
        <v>1299</v>
      </c>
      <c r="C10" s="268">
        <v>82</v>
      </c>
      <c r="D10" s="268">
        <v>216</v>
      </c>
      <c r="E10" s="268">
        <v>317</v>
      </c>
      <c r="F10" s="268">
        <v>454</v>
      </c>
      <c r="G10" s="268">
        <v>211</v>
      </c>
      <c r="H10" s="364">
        <v>19</v>
      </c>
    </row>
    <row r="11" spans="1:8" ht="12.75" customHeight="1">
      <c r="A11" s="106" t="s">
        <v>192</v>
      </c>
      <c r="B11" s="13">
        <v>205</v>
      </c>
      <c r="C11" s="101" t="s">
        <v>25</v>
      </c>
      <c r="D11" s="101">
        <v>0</v>
      </c>
      <c r="E11" s="101">
        <v>0</v>
      </c>
      <c r="F11" s="101">
        <v>0</v>
      </c>
      <c r="G11" s="101">
        <v>205</v>
      </c>
      <c r="H11" s="112">
        <v>0</v>
      </c>
    </row>
    <row r="12" spans="1:8" ht="12.75" customHeight="1">
      <c r="A12" s="30" t="s">
        <v>193</v>
      </c>
      <c r="B12" s="13">
        <v>798</v>
      </c>
      <c r="C12" s="268">
        <v>17</v>
      </c>
      <c r="D12" s="268">
        <v>103</v>
      </c>
      <c r="E12" s="268">
        <v>92</v>
      </c>
      <c r="F12" s="268">
        <v>110</v>
      </c>
      <c r="G12" s="268">
        <v>472</v>
      </c>
      <c r="H12" s="364">
        <v>4</v>
      </c>
    </row>
    <row r="13" spans="1:8" s="5" customFormat="1" ht="12.75" customHeight="1">
      <c r="A13" s="31" t="s">
        <v>194</v>
      </c>
      <c r="B13" s="14">
        <v>6591</v>
      </c>
      <c r="C13" s="14">
        <v>662</v>
      </c>
      <c r="D13" s="14">
        <v>1611</v>
      </c>
      <c r="E13" s="14">
        <v>1331</v>
      </c>
      <c r="F13" s="14">
        <v>1247</v>
      </c>
      <c r="G13" s="14">
        <v>1659</v>
      </c>
      <c r="H13" s="365">
        <v>81</v>
      </c>
    </row>
    <row r="14" spans="1:8" ht="12.75" customHeight="1">
      <c r="A14" s="30" t="s">
        <v>195</v>
      </c>
      <c r="B14" s="13">
        <v>305</v>
      </c>
      <c r="C14" s="268">
        <v>17</v>
      </c>
      <c r="D14" s="268">
        <v>179</v>
      </c>
      <c r="E14" s="268">
        <v>26</v>
      </c>
      <c r="F14" s="268">
        <v>57</v>
      </c>
      <c r="G14" s="268">
        <v>19</v>
      </c>
      <c r="H14" s="364">
        <v>7</v>
      </c>
    </row>
    <row r="15" spans="1:8" ht="12.75" customHeight="1">
      <c r="A15" s="30" t="s">
        <v>196</v>
      </c>
      <c r="B15" s="13">
        <v>55</v>
      </c>
      <c r="C15" s="268">
        <v>10</v>
      </c>
      <c r="D15" s="268">
        <v>24</v>
      </c>
      <c r="E15" s="268">
        <v>7</v>
      </c>
      <c r="F15" s="270">
        <v>5</v>
      </c>
      <c r="G15" s="269">
        <v>9</v>
      </c>
      <c r="H15" s="112">
        <v>0</v>
      </c>
    </row>
    <row r="16" spans="1:8" ht="12.75" customHeight="1">
      <c r="A16" s="30" t="s">
        <v>197</v>
      </c>
      <c r="B16" s="13">
        <v>126</v>
      </c>
      <c r="C16" s="271">
        <v>10</v>
      </c>
      <c r="D16" s="271">
        <v>43</v>
      </c>
      <c r="E16" s="271">
        <v>13</v>
      </c>
      <c r="F16" s="271">
        <v>6</v>
      </c>
      <c r="G16" s="13">
        <v>53</v>
      </c>
      <c r="H16" s="112">
        <v>1</v>
      </c>
    </row>
    <row r="17" spans="1:9" s="5" customFormat="1" ht="12.75" customHeight="1">
      <c r="A17" s="31" t="s">
        <v>198</v>
      </c>
      <c r="B17" s="14">
        <v>486</v>
      </c>
      <c r="C17" s="14">
        <v>37</v>
      </c>
      <c r="D17" s="14">
        <v>246</v>
      </c>
      <c r="E17" s="14">
        <v>46</v>
      </c>
      <c r="F17" s="14">
        <v>68</v>
      </c>
      <c r="G17" s="14">
        <v>81</v>
      </c>
      <c r="H17" s="366">
        <v>8</v>
      </c>
    </row>
    <row r="18" spans="1:9" s="5" customFormat="1" ht="12.75" customHeight="1">
      <c r="A18" s="46" t="s">
        <v>144</v>
      </c>
      <c r="B18" s="154">
        <v>7077</v>
      </c>
      <c r="C18" s="154">
        <v>699</v>
      </c>
      <c r="D18" s="154">
        <v>1857</v>
      </c>
      <c r="E18" s="154">
        <v>1377</v>
      </c>
      <c r="F18" s="154">
        <v>1315</v>
      </c>
      <c r="G18" s="154">
        <v>1740</v>
      </c>
      <c r="H18" s="365">
        <v>89</v>
      </c>
      <c r="I18" s="20"/>
    </row>
    <row r="19" spans="1:9" s="5" customFormat="1" ht="12.95">
      <c r="B19" s="8"/>
      <c r="C19" s="8"/>
      <c r="D19" s="8"/>
      <c r="E19" s="8"/>
      <c r="F19" s="8"/>
      <c r="G19" s="22"/>
      <c r="H19" s="8"/>
    </row>
    <row r="20" spans="1:9" ht="14.45">
      <c r="A20" s="160" t="s">
        <v>205</v>
      </c>
      <c r="B20" s="11"/>
    </row>
    <row r="21" spans="1:9">
      <c r="A21" s="16" t="s">
        <v>151</v>
      </c>
      <c r="B21" s="11"/>
    </row>
  </sheetData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8"/>
  <sheetViews>
    <sheetView showGridLines="0" zoomScaleNormal="100" zoomScaleSheetLayoutView="100" workbookViewId="0">
      <selection activeCell="A20" sqref="A20"/>
    </sheetView>
  </sheetViews>
  <sheetFormatPr defaultColWidth="9.140625" defaultRowHeight="12.6"/>
  <cols>
    <col min="1" max="1" width="40.5703125" style="8" customWidth="1"/>
    <col min="2" max="4" width="21.140625" style="8" customWidth="1"/>
    <col min="5" max="5" width="9.140625" style="8"/>
    <col min="6" max="6" width="12.42578125" style="8" customWidth="1"/>
    <col min="7" max="16384" width="9.140625" style="8"/>
  </cols>
  <sheetData>
    <row r="1" spans="1:8" ht="12.95">
      <c r="A1" s="25" t="s">
        <v>48</v>
      </c>
    </row>
    <row r="2" spans="1:8" s="5" customFormat="1" ht="18">
      <c r="A2" s="26" t="s">
        <v>206</v>
      </c>
    </row>
    <row r="3" spans="1:8" s="5" customFormat="1" ht="32.25" customHeight="1">
      <c r="A3" s="401" t="s">
        <v>207</v>
      </c>
      <c r="B3" s="401"/>
      <c r="C3" s="401"/>
      <c r="D3" s="401"/>
      <c r="E3" s="401"/>
      <c r="F3" s="401"/>
    </row>
    <row r="4" spans="1:8">
      <c r="A4" s="399"/>
      <c r="B4" s="400"/>
      <c r="C4" s="400"/>
      <c r="D4" s="10"/>
    </row>
    <row r="5" spans="1:8" ht="27.95">
      <c r="A5" s="292" t="s">
        <v>39</v>
      </c>
      <c r="B5" s="229" t="s">
        <v>208</v>
      </c>
      <c r="C5" s="230" t="s">
        <v>209</v>
      </c>
      <c r="D5" s="231" t="s">
        <v>210</v>
      </c>
    </row>
    <row r="6" spans="1:8" ht="12.75" customHeight="1">
      <c r="A6" s="200" t="s">
        <v>68</v>
      </c>
      <c r="B6" s="232">
        <f>C6+D6</f>
        <v>3291</v>
      </c>
      <c r="C6" s="233">
        <v>2905</v>
      </c>
      <c r="D6" s="234">
        <v>386</v>
      </c>
      <c r="F6" s="181"/>
    </row>
    <row r="7" spans="1:8" ht="12.75" customHeight="1">
      <c r="A7" s="200" t="s">
        <v>69</v>
      </c>
      <c r="B7" s="235">
        <f>C7+D7</f>
        <v>2936</v>
      </c>
      <c r="C7" s="236">
        <v>2369</v>
      </c>
      <c r="D7" s="237">
        <v>567</v>
      </c>
      <c r="F7" s="181"/>
    </row>
    <row r="8" spans="1:8" ht="12.75" customHeight="1">
      <c r="A8" s="200" t="s">
        <v>70</v>
      </c>
      <c r="B8" s="235">
        <f t="shared" ref="B8:B23" si="0">C8+D8</f>
        <v>1680</v>
      </c>
      <c r="C8" s="236">
        <v>1367</v>
      </c>
      <c r="D8" s="237">
        <v>313</v>
      </c>
      <c r="F8" s="181"/>
    </row>
    <row r="9" spans="1:8">
      <c r="A9" s="200" t="s">
        <v>72</v>
      </c>
      <c r="B9" s="235">
        <f t="shared" si="0"/>
        <v>1383</v>
      </c>
      <c r="C9" s="236">
        <v>1174</v>
      </c>
      <c r="D9" s="237">
        <v>209</v>
      </c>
    </row>
    <row r="10" spans="1:8">
      <c r="A10" s="200" t="s">
        <v>73</v>
      </c>
      <c r="B10" s="235">
        <f>C10+D10</f>
        <v>715</v>
      </c>
      <c r="C10" s="236">
        <v>660</v>
      </c>
      <c r="D10" s="237">
        <v>55</v>
      </c>
    </row>
    <row r="11" spans="1:8">
      <c r="A11" s="200" t="s">
        <v>71</v>
      </c>
      <c r="B11" s="235">
        <f t="shared" si="0"/>
        <v>676</v>
      </c>
      <c r="C11" s="236">
        <v>528</v>
      </c>
      <c r="D11" s="237">
        <v>148</v>
      </c>
    </row>
    <row r="12" spans="1:8" ht="12.75" customHeight="1">
      <c r="A12" s="200" t="s">
        <v>74</v>
      </c>
      <c r="B12" s="235">
        <f t="shared" si="0"/>
        <v>495</v>
      </c>
      <c r="C12" s="236">
        <v>460</v>
      </c>
      <c r="D12" s="237">
        <v>35</v>
      </c>
      <c r="E12" s="359"/>
      <c r="F12" s="359"/>
      <c r="G12" s="359"/>
      <c r="H12" s="359"/>
    </row>
    <row r="13" spans="1:8">
      <c r="A13" s="200" t="s">
        <v>75</v>
      </c>
      <c r="B13" s="235">
        <f>C13+D13</f>
        <v>423</v>
      </c>
      <c r="C13" s="236">
        <v>392</v>
      </c>
      <c r="D13" s="237">
        <v>31</v>
      </c>
      <c r="E13" s="3"/>
      <c r="F13" s="44"/>
      <c r="G13" s="3"/>
      <c r="H13" s="3"/>
    </row>
    <row r="14" spans="1:8">
      <c r="A14" s="200" t="s">
        <v>77</v>
      </c>
      <c r="B14" s="235">
        <f t="shared" si="0"/>
        <v>386</v>
      </c>
      <c r="C14" s="238">
        <v>370</v>
      </c>
      <c r="D14" s="239">
        <v>16</v>
      </c>
      <c r="E14" s="3"/>
      <c r="F14" s="44"/>
      <c r="G14" s="3"/>
      <c r="H14" s="3"/>
    </row>
    <row r="15" spans="1:8">
      <c r="A15" s="200" t="s">
        <v>76</v>
      </c>
      <c r="B15" s="235">
        <f t="shared" si="0"/>
        <v>382</v>
      </c>
      <c r="C15" s="238">
        <v>363</v>
      </c>
      <c r="D15" s="239">
        <v>19</v>
      </c>
    </row>
    <row r="16" spans="1:8">
      <c r="A16" s="200" t="s">
        <v>78</v>
      </c>
      <c r="B16" s="235">
        <f t="shared" si="0"/>
        <v>337</v>
      </c>
      <c r="C16" s="236">
        <v>306</v>
      </c>
      <c r="D16" s="237">
        <v>31</v>
      </c>
    </row>
    <row r="17" spans="1:8">
      <c r="A17" s="200" t="s">
        <v>79</v>
      </c>
      <c r="B17" s="235">
        <f t="shared" si="0"/>
        <v>245</v>
      </c>
      <c r="C17" s="236">
        <v>218</v>
      </c>
      <c r="D17" s="237">
        <v>27</v>
      </c>
    </row>
    <row r="18" spans="1:8">
      <c r="A18" s="200" t="s">
        <v>80</v>
      </c>
      <c r="B18" s="235">
        <f t="shared" si="0"/>
        <v>182</v>
      </c>
      <c r="C18" s="236">
        <v>178</v>
      </c>
      <c r="D18" s="237">
        <v>4</v>
      </c>
    </row>
    <row r="19" spans="1:8">
      <c r="A19" s="200" t="s">
        <v>81</v>
      </c>
      <c r="B19" s="235">
        <f t="shared" si="0"/>
        <v>148</v>
      </c>
      <c r="C19" s="236">
        <v>143</v>
      </c>
      <c r="D19" s="237">
        <v>5</v>
      </c>
    </row>
    <row r="20" spans="1:8">
      <c r="A20" s="200" t="s">
        <v>211</v>
      </c>
      <c r="B20" s="235">
        <f>C20+D20</f>
        <v>104</v>
      </c>
      <c r="C20" s="236">
        <v>101</v>
      </c>
      <c r="D20" s="237">
        <v>3</v>
      </c>
    </row>
    <row r="21" spans="1:8" ht="14.45">
      <c r="A21" s="200" t="s">
        <v>212</v>
      </c>
      <c r="B21" s="235">
        <f t="shared" si="0"/>
        <v>527</v>
      </c>
      <c r="C21" s="236">
        <v>515</v>
      </c>
      <c r="D21" s="237">
        <v>12</v>
      </c>
    </row>
    <row r="22" spans="1:8" ht="14.45">
      <c r="A22" s="200" t="s">
        <v>213</v>
      </c>
      <c r="B22" s="235">
        <f t="shared" si="0"/>
        <v>221</v>
      </c>
      <c r="C22" s="236">
        <f>78+20+113</f>
        <v>211</v>
      </c>
      <c r="D22" s="237">
        <v>10</v>
      </c>
    </row>
    <row r="23" spans="1:8">
      <c r="A23" s="200" t="s">
        <v>84</v>
      </c>
      <c r="B23" s="235">
        <f t="shared" si="0"/>
        <v>2826</v>
      </c>
      <c r="C23" s="236">
        <v>1576</v>
      </c>
      <c r="D23" s="237">
        <v>1250</v>
      </c>
    </row>
    <row r="24" spans="1:8" ht="12.95">
      <c r="A24" s="201" t="s">
        <v>34</v>
      </c>
      <c r="B24" s="240">
        <f>SUM(B6:B23)</f>
        <v>16957</v>
      </c>
      <c r="C24" s="240">
        <f>SUM(C6:C23)</f>
        <v>13836</v>
      </c>
      <c r="D24" s="241">
        <f>SUM(D6:D23)</f>
        <v>3121</v>
      </c>
    </row>
    <row r="26" spans="1:8" ht="23.45" customHeight="1">
      <c r="A26" s="371" t="s">
        <v>214</v>
      </c>
      <c r="B26" s="371"/>
      <c r="C26" s="371"/>
      <c r="D26" s="371"/>
      <c r="E26" s="371"/>
      <c r="F26" s="371"/>
      <c r="G26" s="371"/>
      <c r="H26" s="371"/>
    </row>
    <row r="27" spans="1:8" ht="13.5" customHeight="1">
      <c r="A27" s="352" t="s">
        <v>215</v>
      </c>
      <c r="B27" s="351"/>
      <c r="C27" s="351"/>
      <c r="D27" s="351"/>
      <c r="E27" s="351"/>
      <c r="F27" s="351"/>
      <c r="G27" s="351"/>
      <c r="H27" s="351"/>
    </row>
    <row r="28" spans="1:8">
      <c r="A28" s="204" t="s">
        <v>88</v>
      </c>
      <c r="B28" s="9"/>
      <c r="C28" s="9"/>
      <c r="D28" s="9"/>
      <c r="E28" s="9"/>
      <c r="F28" s="9"/>
      <c r="G28" s="9"/>
      <c r="H28" s="9"/>
    </row>
  </sheetData>
  <mergeCells count="3">
    <mergeCell ref="A4:C4"/>
    <mergeCell ref="A3:F3"/>
    <mergeCell ref="A26:H26"/>
  </mergeCells>
  <pageMargins left="0.55000000000000004" right="0.17" top="0.984251969" bottom="0.984251969" header="0.5" footer="0.5"/>
  <pageSetup paperSize="9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5"/>
  <sheetViews>
    <sheetView showGridLines="0" zoomScaleNormal="100" zoomScaleSheetLayoutView="100" workbookViewId="0">
      <selection activeCell="M52" sqref="M52"/>
    </sheetView>
  </sheetViews>
  <sheetFormatPr defaultColWidth="9.140625" defaultRowHeight="12.6"/>
  <cols>
    <col min="1" max="2" width="8.28515625" style="70" customWidth="1"/>
    <col min="3" max="3" width="12.28515625" style="70" customWidth="1"/>
    <col min="4" max="4" width="12.140625" style="70" customWidth="1"/>
    <col min="5" max="5" width="12.7109375" style="70" customWidth="1"/>
    <col min="6" max="6" width="10.7109375" style="70" customWidth="1"/>
    <col min="7" max="7" width="11.85546875" style="70" customWidth="1"/>
    <col min="8" max="8" width="12.7109375" style="70" customWidth="1"/>
    <col min="9" max="9" width="12.42578125" style="70" customWidth="1"/>
    <col min="10" max="10" width="12" style="70" customWidth="1"/>
    <col min="11" max="11" width="10.85546875" style="70" customWidth="1"/>
    <col min="12" max="12" width="10.7109375" style="70" customWidth="1"/>
    <col min="13" max="14" width="11.5703125" style="70" customWidth="1"/>
    <col min="15" max="15" width="12.5703125" style="70" customWidth="1"/>
    <col min="16" max="16384" width="9.140625" style="70"/>
  </cols>
  <sheetData>
    <row r="1" spans="1:15" ht="15.6">
      <c r="A1" s="25" t="s">
        <v>48</v>
      </c>
      <c r="B1" s="173"/>
      <c r="C1" s="173"/>
      <c r="D1" s="163"/>
      <c r="E1" s="173"/>
      <c r="F1" s="173"/>
      <c r="G1" s="173"/>
      <c r="H1" s="173"/>
      <c r="I1" s="173"/>
      <c r="J1" s="173"/>
      <c r="K1" s="173"/>
      <c r="L1" s="173"/>
      <c r="M1" s="173"/>
    </row>
    <row r="2" spans="1:15" ht="18">
      <c r="A2" s="26" t="s">
        <v>216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5" ht="15.6">
      <c r="A3" s="6" t="s">
        <v>50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5" ht="17.25" customHeight="1">
      <c r="A4" s="6" t="s">
        <v>217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15" ht="10.5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15" s="89" customFormat="1" ht="15" customHeight="1">
      <c r="A6" s="187"/>
      <c r="B6" s="127" t="s">
        <v>34</v>
      </c>
      <c r="C6" s="402" t="s">
        <v>70</v>
      </c>
      <c r="D6" s="402" t="s">
        <v>69</v>
      </c>
      <c r="E6" s="402" t="s">
        <v>72</v>
      </c>
      <c r="F6" s="115" t="s">
        <v>218</v>
      </c>
      <c r="G6" s="115" t="s">
        <v>218</v>
      </c>
      <c r="H6" s="115" t="s">
        <v>219</v>
      </c>
      <c r="I6" s="115" t="s">
        <v>219</v>
      </c>
      <c r="J6" s="115" t="s">
        <v>220</v>
      </c>
      <c r="K6" s="115" t="s">
        <v>218</v>
      </c>
      <c r="L6" s="115" t="s">
        <v>218</v>
      </c>
      <c r="M6" s="115" t="s">
        <v>221</v>
      </c>
      <c r="N6" s="116" t="s">
        <v>222</v>
      </c>
      <c r="O6" s="116" t="s">
        <v>223</v>
      </c>
    </row>
    <row r="7" spans="1:15" s="89" customFormat="1" ht="15" customHeight="1">
      <c r="A7" s="40"/>
      <c r="B7" s="126"/>
      <c r="C7" s="403"/>
      <c r="D7" s="403"/>
      <c r="E7" s="403"/>
      <c r="F7" s="118" t="s">
        <v>224</v>
      </c>
      <c r="G7" s="118" t="s">
        <v>225</v>
      </c>
      <c r="H7" s="124" t="s">
        <v>226</v>
      </c>
      <c r="I7" s="118" t="s">
        <v>227</v>
      </c>
      <c r="J7" s="118" t="s">
        <v>228</v>
      </c>
      <c r="K7" s="117" t="s">
        <v>229</v>
      </c>
      <c r="L7" s="118" t="s">
        <v>230</v>
      </c>
      <c r="M7" s="118"/>
      <c r="N7" s="119" t="s">
        <v>231</v>
      </c>
      <c r="O7" s="119" t="s">
        <v>232</v>
      </c>
    </row>
    <row r="8" spans="1:15" s="89" customFormat="1" ht="15" customHeight="1">
      <c r="A8" s="40"/>
      <c r="B8" s="117"/>
      <c r="C8" s="403"/>
      <c r="D8" s="403"/>
      <c r="E8" s="403"/>
      <c r="F8" s="118" t="s">
        <v>233</v>
      </c>
      <c r="G8" s="118" t="s">
        <v>234</v>
      </c>
      <c r="H8" s="117"/>
      <c r="I8" s="117"/>
      <c r="J8" s="117"/>
      <c r="K8" s="117" t="s">
        <v>235</v>
      </c>
      <c r="L8" s="118" t="s">
        <v>236</v>
      </c>
      <c r="M8" s="118"/>
      <c r="N8" s="120"/>
      <c r="O8" s="119" t="s">
        <v>237</v>
      </c>
    </row>
    <row r="9" spans="1:15" s="89" customFormat="1" ht="15" customHeight="1">
      <c r="A9" s="40"/>
      <c r="B9" s="117"/>
      <c r="C9" s="403"/>
      <c r="D9" s="403"/>
      <c r="E9" s="403"/>
      <c r="F9" s="118" t="s">
        <v>238</v>
      </c>
      <c r="G9" s="117" t="s">
        <v>239</v>
      </c>
      <c r="H9" s="117"/>
      <c r="I9" s="117"/>
      <c r="J9" s="117"/>
      <c r="K9" s="117"/>
      <c r="L9" s="117"/>
      <c r="M9" s="118"/>
      <c r="N9" s="120"/>
      <c r="O9" s="119" t="s">
        <v>240</v>
      </c>
    </row>
    <row r="10" spans="1:15" s="89" customFormat="1" ht="15" customHeight="1">
      <c r="A10" s="41" t="s">
        <v>241</v>
      </c>
      <c r="B10" s="121"/>
      <c r="C10" s="404"/>
      <c r="D10" s="404"/>
      <c r="E10" s="404"/>
      <c r="F10" s="122" t="s">
        <v>242</v>
      </c>
      <c r="G10" s="121" t="s">
        <v>243</v>
      </c>
      <c r="H10" s="121"/>
      <c r="I10" s="121"/>
      <c r="J10" s="121"/>
      <c r="K10" s="121"/>
      <c r="L10" s="121"/>
      <c r="M10" s="122"/>
      <c r="N10" s="123"/>
      <c r="O10" s="125" t="s">
        <v>244</v>
      </c>
    </row>
    <row r="11" spans="1:15" ht="12.75" customHeight="1">
      <c r="A11" s="188">
        <v>1970</v>
      </c>
      <c r="B11" s="174">
        <f>SUM(C11:O11)</f>
        <v>286.10000000000002</v>
      </c>
      <c r="C11" s="174">
        <v>49.1</v>
      </c>
      <c r="D11" s="174">
        <v>135.80000000000001</v>
      </c>
      <c r="E11" s="138" t="s">
        <v>21</v>
      </c>
      <c r="F11" s="174">
        <v>55.4</v>
      </c>
      <c r="G11" s="174">
        <v>29</v>
      </c>
      <c r="H11" s="172" t="s">
        <v>21</v>
      </c>
      <c r="I11" s="172" t="s">
        <v>21</v>
      </c>
      <c r="J11" s="172" t="s">
        <v>21</v>
      </c>
      <c r="K11" s="174">
        <v>5.3</v>
      </c>
      <c r="L11" s="174">
        <v>9.1</v>
      </c>
      <c r="M11" s="174">
        <v>2.4</v>
      </c>
      <c r="N11" s="138" t="s">
        <v>21</v>
      </c>
      <c r="O11" s="259" t="s">
        <v>21</v>
      </c>
    </row>
    <row r="12" spans="1:15" ht="12.75" customHeight="1">
      <c r="A12" s="188">
        <v>1972</v>
      </c>
      <c r="B12" s="174">
        <f>SUM(C12:O12)</f>
        <v>421.30000000000007</v>
      </c>
      <c r="C12" s="174">
        <v>78.099999999999994</v>
      </c>
      <c r="D12" s="174">
        <v>186</v>
      </c>
      <c r="E12" s="174">
        <v>23.1</v>
      </c>
      <c r="F12" s="174">
        <v>75</v>
      </c>
      <c r="G12" s="174">
        <v>38.299999999999997</v>
      </c>
      <c r="H12" s="172" t="s">
        <v>21</v>
      </c>
      <c r="I12" s="172" t="s">
        <v>21</v>
      </c>
      <c r="J12" s="172" t="s">
        <v>21</v>
      </c>
      <c r="K12" s="174">
        <v>7.7</v>
      </c>
      <c r="L12" s="174">
        <v>9.5</v>
      </c>
      <c r="M12" s="174">
        <v>3.6</v>
      </c>
      <c r="N12" s="138" t="s">
        <v>21</v>
      </c>
      <c r="O12" s="259" t="s">
        <v>21</v>
      </c>
    </row>
    <row r="13" spans="1:15" ht="12.75" customHeight="1">
      <c r="A13" s="188">
        <v>1974</v>
      </c>
      <c r="B13" s="174">
        <f>SUM(C13:O13)</f>
        <v>524.99999999999989</v>
      </c>
      <c r="C13" s="174">
        <v>98.3</v>
      </c>
      <c r="D13" s="174">
        <v>195.5</v>
      </c>
      <c r="E13" s="174">
        <v>41.4</v>
      </c>
      <c r="F13" s="174">
        <v>108.1</v>
      </c>
      <c r="G13" s="174">
        <v>45.5</v>
      </c>
      <c r="H13" s="172" t="s">
        <v>21</v>
      </c>
      <c r="I13" s="172" t="s">
        <v>21</v>
      </c>
      <c r="J13" s="172" t="s">
        <v>21</v>
      </c>
      <c r="K13" s="174">
        <v>9</v>
      </c>
      <c r="L13" s="174">
        <v>11.9</v>
      </c>
      <c r="M13" s="174">
        <v>7.3</v>
      </c>
      <c r="N13" s="174">
        <v>8</v>
      </c>
      <c r="O13" s="259" t="s">
        <v>21</v>
      </c>
    </row>
    <row r="14" spans="1:15" ht="12.75" customHeight="1">
      <c r="A14" s="188">
        <v>1977</v>
      </c>
      <c r="B14" s="174">
        <f>SUM(C14:O14)</f>
        <v>907.40000000000009</v>
      </c>
      <c r="C14" s="174">
        <v>173.6</v>
      </c>
      <c r="D14" s="174">
        <v>310</v>
      </c>
      <c r="E14" s="174">
        <v>88.3</v>
      </c>
      <c r="F14" s="174">
        <v>191.9</v>
      </c>
      <c r="G14" s="174">
        <v>69.2</v>
      </c>
      <c r="H14" s="172" t="s">
        <v>21</v>
      </c>
      <c r="I14" s="172" t="s">
        <v>21</v>
      </c>
      <c r="J14" s="172" t="s">
        <v>21</v>
      </c>
      <c r="K14" s="174">
        <v>13.4</v>
      </c>
      <c r="L14" s="174">
        <v>25.1</v>
      </c>
      <c r="M14" s="174">
        <v>12.7</v>
      </c>
      <c r="N14" s="174">
        <v>23.2</v>
      </c>
      <c r="O14" s="259" t="s">
        <v>21</v>
      </c>
    </row>
    <row r="15" spans="1:15" ht="12.75" customHeight="1">
      <c r="A15" s="188">
        <v>1979</v>
      </c>
      <c r="B15" s="174">
        <f>SUM(C15:O15)</f>
        <v>1008.8000000000001</v>
      </c>
      <c r="C15" s="174">
        <v>195.8</v>
      </c>
      <c r="D15" s="174">
        <v>321.8</v>
      </c>
      <c r="E15" s="174">
        <v>105.2</v>
      </c>
      <c r="F15" s="174">
        <v>211.1</v>
      </c>
      <c r="G15" s="174">
        <v>83</v>
      </c>
      <c r="H15" s="172" t="s">
        <v>21</v>
      </c>
      <c r="I15" s="172" t="s">
        <v>21</v>
      </c>
      <c r="J15" s="172" t="s">
        <v>21</v>
      </c>
      <c r="K15" s="174">
        <v>16.8</v>
      </c>
      <c r="L15" s="174">
        <v>22.5</v>
      </c>
      <c r="M15" s="174">
        <v>16.899999999999999</v>
      </c>
      <c r="N15" s="174">
        <v>35.700000000000003</v>
      </c>
      <c r="O15" s="259" t="s">
        <v>21</v>
      </c>
    </row>
    <row r="16" spans="1:15" ht="12.75" customHeight="1">
      <c r="A16" s="188"/>
      <c r="B16" s="174"/>
      <c r="C16" s="174"/>
      <c r="D16" s="174"/>
      <c r="E16" s="174"/>
      <c r="F16" s="174"/>
      <c r="G16" s="174"/>
      <c r="H16" s="172"/>
      <c r="I16" s="172"/>
      <c r="J16" s="172"/>
      <c r="K16" s="174"/>
      <c r="L16" s="174"/>
      <c r="M16" s="174"/>
      <c r="N16" s="174"/>
      <c r="O16" s="259"/>
    </row>
    <row r="17" spans="1:15" ht="12.75" customHeight="1">
      <c r="A17" s="188">
        <v>1981</v>
      </c>
      <c r="B17" s="174">
        <f>SUM(C17:O17)</f>
        <v>1219.9999999999998</v>
      </c>
      <c r="C17" s="174">
        <v>216.9</v>
      </c>
      <c r="D17" s="174">
        <v>394.4</v>
      </c>
      <c r="E17" s="174">
        <v>127.2</v>
      </c>
      <c r="F17" s="174">
        <v>277.60000000000002</v>
      </c>
      <c r="G17" s="174">
        <v>89.7</v>
      </c>
      <c r="H17" s="172" t="s">
        <v>21</v>
      </c>
      <c r="I17" s="172" t="s">
        <v>21</v>
      </c>
      <c r="J17" s="172" t="s">
        <v>21</v>
      </c>
      <c r="K17" s="174">
        <v>20.5</v>
      </c>
      <c r="L17" s="174">
        <v>25.6</v>
      </c>
      <c r="M17" s="174">
        <v>19</v>
      </c>
      <c r="N17" s="174">
        <v>49.1</v>
      </c>
      <c r="O17" s="259" t="s">
        <v>21</v>
      </c>
    </row>
    <row r="18" spans="1:15" ht="12.75" customHeight="1">
      <c r="A18" s="188">
        <v>1983</v>
      </c>
      <c r="B18" s="174">
        <f>SUM(C18:O18)</f>
        <v>1473.6000000000001</v>
      </c>
      <c r="C18" s="174">
        <v>255.6</v>
      </c>
      <c r="D18" s="174">
        <v>478.6</v>
      </c>
      <c r="E18" s="174">
        <v>155.30000000000001</v>
      </c>
      <c r="F18" s="174">
        <v>328.9</v>
      </c>
      <c r="G18" s="174">
        <v>112</v>
      </c>
      <c r="H18" s="172" t="s">
        <v>21</v>
      </c>
      <c r="I18" s="172" t="s">
        <v>21</v>
      </c>
      <c r="J18" s="172" t="s">
        <v>21</v>
      </c>
      <c r="K18" s="174">
        <v>20.399999999999999</v>
      </c>
      <c r="L18" s="174">
        <v>31.2</v>
      </c>
      <c r="M18" s="174">
        <v>25.8</v>
      </c>
      <c r="N18" s="174">
        <v>65.8</v>
      </c>
      <c r="O18" s="259" t="s">
        <v>21</v>
      </c>
    </row>
    <row r="19" spans="1:15" ht="12.75" customHeight="1">
      <c r="A19" s="188">
        <v>1985</v>
      </c>
      <c r="B19" s="174">
        <f>SUM(C19:O19)</f>
        <v>1802.5</v>
      </c>
      <c r="C19" s="174">
        <v>316.5</v>
      </c>
      <c r="D19" s="174">
        <v>575.9</v>
      </c>
      <c r="E19" s="174">
        <v>177.9</v>
      </c>
      <c r="F19" s="174">
        <v>411.4</v>
      </c>
      <c r="G19" s="174">
        <v>137.80000000000001</v>
      </c>
      <c r="H19" s="172" t="s">
        <v>21</v>
      </c>
      <c r="I19" s="172" t="s">
        <v>21</v>
      </c>
      <c r="J19" s="172" t="s">
        <v>21</v>
      </c>
      <c r="K19" s="174">
        <v>26.9</v>
      </c>
      <c r="L19" s="174">
        <v>37.4</v>
      </c>
      <c r="M19" s="174">
        <v>29.7</v>
      </c>
      <c r="N19" s="174">
        <v>89</v>
      </c>
      <c r="O19" s="259" t="s">
        <v>21</v>
      </c>
    </row>
    <row r="20" spans="1:15" ht="12.75" customHeight="1">
      <c r="A20" s="188">
        <v>1987</v>
      </c>
      <c r="B20" s="174">
        <f>SUM(C20:O20)</f>
        <v>2165.8000000000002</v>
      </c>
      <c r="C20" s="174">
        <v>395.7</v>
      </c>
      <c r="D20" s="174">
        <v>669.1</v>
      </c>
      <c r="E20" s="174">
        <v>203.3</v>
      </c>
      <c r="F20" s="174">
        <v>495.5</v>
      </c>
      <c r="G20" s="174">
        <v>164</v>
      </c>
      <c r="H20" s="172" t="s">
        <v>21</v>
      </c>
      <c r="I20" s="172" t="s">
        <v>21</v>
      </c>
      <c r="J20" s="172" t="s">
        <v>21</v>
      </c>
      <c r="K20" s="174">
        <v>38.9</v>
      </c>
      <c r="L20" s="174">
        <v>44.4</v>
      </c>
      <c r="M20" s="174">
        <v>46</v>
      </c>
      <c r="N20" s="174">
        <v>108.9</v>
      </c>
      <c r="O20" s="259" t="s">
        <v>21</v>
      </c>
    </row>
    <row r="21" spans="1:15" ht="12.75" customHeight="1">
      <c r="A21" s="188">
        <v>1989</v>
      </c>
      <c r="B21" s="174">
        <f>SUM(C21:O21)</f>
        <v>2771.4</v>
      </c>
      <c r="C21" s="174">
        <v>509.7</v>
      </c>
      <c r="D21" s="174">
        <v>880.9</v>
      </c>
      <c r="E21" s="174">
        <v>305.10000000000002</v>
      </c>
      <c r="F21" s="174">
        <v>575.79999999999995</v>
      </c>
      <c r="G21" s="174">
        <v>199.1</v>
      </c>
      <c r="H21" s="172" t="s">
        <v>21</v>
      </c>
      <c r="I21" s="172" t="s">
        <v>21</v>
      </c>
      <c r="J21" s="172" t="s">
        <v>21</v>
      </c>
      <c r="K21" s="174">
        <v>46.3</v>
      </c>
      <c r="L21" s="174">
        <v>55.3</v>
      </c>
      <c r="M21" s="174">
        <v>64.2</v>
      </c>
      <c r="N21" s="174">
        <v>135</v>
      </c>
      <c r="O21" s="259" t="s">
        <v>21</v>
      </c>
    </row>
    <row r="22" spans="1:15" ht="12.75" customHeight="1">
      <c r="A22" s="188"/>
      <c r="B22" s="174"/>
      <c r="C22" s="174"/>
      <c r="D22" s="174"/>
      <c r="E22" s="174"/>
      <c r="F22" s="174"/>
      <c r="G22" s="174"/>
      <c r="H22" s="172"/>
      <c r="I22" s="172"/>
      <c r="J22" s="172"/>
      <c r="K22" s="174"/>
      <c r="L22" s="174"/>
      <c r="M22" s="174"/>
      <c r="N22" s="174"/>
      <c r="O22" s="259"/>
    </row>
    <row r="23" spans="1:15" ht="12.75" customHeight="1">
      <c r="A23" s="188">
        <v>1991</v>
      </c>
      <c r="B23" s="174">
        <f>SUM(C23:O23)</f>
        <v>3359.0000000000005</v>
      </c>
      <c r="C23" s="174">
        <v>601.4</v>
      </c>
      <c r="D23" s="174">
        <v>1054.2</v>
      </c>
      <c r="E23" s="174">
        <v>421.9</v>
      </c>
      <c r="F23" s="174">
        <v>721.4</v>
      </c>
      <c r="G23" s="174">
        <v>184.3</v>
      </c>
      <c r="H23" s="172" t="s">
        <v>21</v>
      </c>
      <c r="I23" s="172" t="s">
        <v>21</v>
      </c>
      <c r="J23" s="172" t="s">
        <v>21</v>
      </c>
      <c r="K23" s="174">
        <v>55</v>
      </c>
      <c r="L23" s="174">
        <v>67.900000000000006</v>
      </c>
      <c r="M23" s="174">
        <v>89</v>
      </c>
      <c r="N23" s="174">
        <v>163.9</v>
      </c>
      <c r="O23" s="259" t="s">
        <v>21</v>
      </c>
    </row>
    <row r="24" spans="1:15" ht="12.75" customHeight="1">
      <c r="A24" s="188">
        <v>1993</v>
      </c>
      <c r="B24" s="174">
        <f>SUM(C24:O24)</f>
        <v>3893.7</v>
      </c>
      <c r="C24" s="174">
        <v>750.8</v>
      </c>
      <c r="D24" s="174">
        <v>1193.0999999999999</v>
      </c>
      <c r="E24" s="174">
        <v>386.5</v>
      </c>
      <c r="F24" s="174">
        <v>808.6</v>
      </c>
      <c r="G24" s="174">
        <v>239.4</v>
      </c>
      <c r="H24" s="172" t="s">
        <v>21</v>
      </c>
      <c r="I24" s="172" t="s">
        <v>21</v>
      </c>
      <c r="J24" s="172" t="s">
        <v>21</v>
      </c>
      <c r="K24" s="174">
        <v>67.8</v>
      </c>
      <c r="L24" s="174">
        <v>73.599999999999994</v>
      </c>
      <c r="M24" s="174">
        <v>101.4</v>
      </c>
      <c r="N24" s="174">
        <v>272.5</v>
      </c>
      <c r="O24" s="259" t="s">
        <v>21</v>
      </c>
    </row>
    <row r="25" spans="1:15" ht="12.75" customHeight="1">
      <c r="A25" s="188">
        <v>1995</v>
      </c>
      <c r="B25" s="174">
        <f>SUM(C25:O25)</f>
        <v>4139.0999999999995</v>
      </c>
      <c r="C25" s="174">
        <v>746.5</v>
      </c>
      <c r="D25" s="174">
        <v>1299.9000000000001</v>
      </c>
      <c r="E25" s="174">
        <v>383.9</v>
      </c>
      <c r="F25" s="174">
        <v>840.8</v>
      </c>
      <c r="G25" s="174">
        <v>233.2</v>
      </c>
      <c r="H25" s="172" t="s">
        <v>21</v>
      </c>
      <c r="I25" s="172" t="s">
        <v>21</v>
      </c>
      <c r="J25" s="172" t="s">
        <v>21</v>
      </c>
      <c r="K25" s="174">
        <v>98.2</v>
      </c>
      <c r="L25" s="174">
        <v>77.2</v>
      </c>
      <c r="M25" s="174">
        <v>128.1</v>
      </c>
      <c r="N25" s="174">
        <v>331.3</v>
      </c>
      <c r="O25" s="259" t="s">
        <v>21</v>
      </c>
    </row>
    <row r="26" spans="1:15" ht="12.75" customHeight="1">
      <c r="A26" s="188">
        <v>1997</v>
      </c>
      <c r="B26" s="174">
        <f>SUM(C26:O26)</f>
        <v>4845.8</v>
      </c>
      <c r="C26" s="174">
        <v>828.7</v>
      </c>
      <c r="D26" s="174">
        <v>1513.9</v>
      </c>
      <c r="E26" s="174">
        <v>452.5</v>
      </c>
      <c r="F26" s="174">
        <v>1057.0999999999999</v>
      </c>
      <c r="G26" s="174">
        <v>228.7</v>
      </c>
      <c r="H26" s="172" t="s">
        <v>21</v>
      </c>
      <c r="I26" s="172" t="s">
        <v>21</v>
      </c>
      <c r="J26" s="172" t="s">
        <v>21</v>
      </c>
      <c r="K26" s="174">
        <v>69.900000000000006</v>
      </c>
      <c r="L26" s="174">
        <v>93</v>
      </c>
      <c r="M26" s="174">
        <f>156.6+13.2</f>
        <v>169.79999999999998</v>
      </c>
      <c r="N26" s="174">
        <v>432.2</v>
      </c>
      <c r="O26" s="259" t="s">
        <v>21</v>
      </c>
    </row>
    <row r="27" spans="1:15" ht="12.75" customHeight="1">
      <c r="A27" s="188">
        <v>1999</v>
      </c>
      <c r="B27" s="174">
        <f>SUM(C27:O27)</f>
        <v>5819.4</v>
      </c>
      <c r="C27" s="174">
        <v>993.6</v>
      </c>
      <c r="D27" s="174">
        <v>1824.5</v>
      </c>
      <c r="E27" s="174">
        <v>493.1</v>
      </c>
      <c r="F27" s="174">
        <v>1289.2</v>
      </c>
      <c r="G27" s="174">
        <v>254.2</v>
      </c>
      <c r="H27" s="172" t="s">
        <v>21</v>
      </c>
      <c r="I27" s="172" t="s">
        <v>21</v>
      </c>
      <c r="J27" s="172" t="s">
        <v>21</v>
      </c>
      <c r="K27" s="174">
        <v>75.099999999999994</v>
      </c>
      <c r="L27" s="174">
        <v>105.1</v>
      </c>
      <c r="M27" s="174">
        <v>214.2</v>
      </c>
      <c r="N27" s="174">
        <v>570.4</v>
      </c>
      <c r="O27" s="259" t="s">
        <v>21</v>
      </c>
    </row>
    <row r="28" spans="1:15" ht="12.75" customHeight="1">
      <c r="A28" s="188"/>
      <c r="B28" s="174"/>
      <c r="C28" s="174"/>
      <c r="D28" s="174"/>
      <c r="E28" s="174"/>
      <c r="F28" s="174"/>
      <c r="G28" s="174"/>
      <c r="H28" s="172"/>
      <c r="I28" s="172"/>
      <c r="J28" s="172"/>
      <c r="K28" s="174"/>
      <c r="L28" s="174"/>
      <c r="M28" s="174"/>
      <c r="N28" s="174"/>
      <c r="O28" s="259"/>
    </row>
    <row r="29" spans="1:15" ht="12.75" customHeight="1">
      <c r="A29" s="188">
        <v>2001</v>
      </c>
      <c r="B29" s="174">
        <f>SUM(C29:O29)</f>
        <v>6274.2000000000007</v>
      </c>
      <c r="C29" s="174">
        <v>1118.0999999999999</v>
      </c>
      <c r="D29" s="174">
        <v>1904.8</v>
      </c>
      <c r="E29" s="174">
        <v>623.79999999999995</v>
      </c>
      <c r="F29" s="174">
        <v>1211.9000000000001</v>
      </c>
      <c r="G29" s="174">
        <v>297.5</v>
      </c>
      <c r="H29" s="172" t="s">
        <v>21</v>
      </c>
      <c r="I29" s="172" t="s">
        <v>21</v>
      </c>
      <c r="J29" s="172" t="s">
        <v>21</v>
      </c>
      <c r="K29" s="174">
        <v>76.3</v>
      </c>
      <c r="L29" s="174">
        <v>114.4</v>
      </c>
      <c r="M29" s="174">
        <v>249.8</v>
      </c>
      <c r="N29" s="174">
        <v>677.6</v>
      </c>
      <c r="O29" s="259" t="s">
        <v>21</v>
      </c>
    </row>
    <row r="30" spans="1:15" ht="12.75" customHeight="1">
      <c r="A30" s="188">
        <v>2003</v>
      </c>
      <c r="B30" s="174">
        <f>SUM(C30:O30)</f>
        <v>7495.0999999999995</v>
      </c>
      <c r="C30" s="174">
        <v>1255.5</v>
      </c>
      <c r="D30" s="174">
        <v>2149.4</v>
      </c>
      <c r="E30" s="174">
        <v>717.4</v>
      </c>
      <c r="F30" s="174">
        <v>1631.2</v>
      </c>
      <c r="G30" s="174">
        <v>317.39999999999998</v>
      </c>
      <c r="H30" s="172" t="s">
        <v>21</v>
      </c>
      <c r="I30" s="172" t="s">
        <v>21</v>
      </c>
      <c r="J30" s="172" t="s">
        <v>21</v>
      </c>
      <c r="K30" s="174">
        <v>85</v>
      </c>
      <c r="L30" s="174">
        <v>138.69999999999999</v>
      </c>
      <c r="M30" s="174">
        <v>304.8</v>
      </c>
      <c r="N30" s="174">
        <v>895.7</v>
      </c>
      <c r="O30" s="259" t="s">
        <v>21</v>
      </c>
    </row>
    <row r="31" spans="1:15" ht="12.75" customHeight="1">
      <c r="A31" s="188">
        <v>2005</v>
      </c>
      <c r="B31" s="174">
        <f>SUM(C31:O31)</f>
        <v>9096.2999999999975</v>
      </c>
      <c r="C31" s="174">
        <v>1572.5</v>
      </c>
      <c r="D31" s="174">
        <v>2769.7632500000018</v>
      </c>
      <c r="E31" s="174">
        <v>755.31232000000034</v>
      </c>
      <c r="F31" s="174">
        <v>1903.6</v>
      </c>
      <c r="G31" s="174">
        <v>334.1</v>
      </c>
      <c r="H31" s="174">
        <v>192.4</v>
      </c>
      <c r="I31" s="172" t="s">
        <v>21</v>
      </c>
      <c r="J31" s="172" t="s">
        <v>21</v>
      </c>
      <c r="K31" s="174">
        <v>95.4</v>
      </c>
      <c r="L31" s="174">
        <v>146.19999999999999</v>
      </c>
      <c r="M31" s="174">
        <v>343.52442999999693</v>
      </c>
      <c r="N31" s="174">
        <v>983.5</v>
      </c>
      <c r="O31" s="259" t="s">
        <v>21</v>
      </c>
    </row>
    <row r="32" spans="1:15" ht="12.75" customHeight="1">
      <c r="A32" s="188">
        <v>2007</v>
      </c>
      <c r="B32" s="174">
        <f>SUM(C32:O32)</f>
        <v>11722.9</v>
      </c>
      <c r="C32" s="174">
        <v>1700</v>
      </c>
      <c r="D32" s="174">
        <v>2613.1</v>
      </c>
      <c r="E32" s="174">
        <v>826.8</v>
      </c>
      <c r="F32" s="174">
        <v>1985.9</v>
      </c>
      <c r="G32" s="174">
        <v>445</v>
      </c>
      <c r="H32" s="174">
        <v>203.5</v>
      </c>
      <c r="I32" s="172" t="s">
        <v>21</v>
      </c>
      <c r="J32" s="172" t="s">
        <v>21</v>
      </c>
      <c r="K32" s="174">
        <v>120.5</v>
      </c>
      <c r="L32" s="174">
        <v>141.69999999999999</v>
      </c>
      <c r="M32" s="174">
        <v>502.1</v>
      </c>
      <c r="N32" s="174">
        <v>1258.5</v>
      </c>
      <c r="O32" s="259">
        <v>1925.8</v>
      </c>
    </row>
    <row r="33" spans="1:15" ht="12.75" customHeight="1">
      <c r="A33" s="243" t="s">
        <v>245</v>
      </c>
      <c r="B33" s="174">
        <f>SUM(C33:O33)</f>
        <v>13420.2</v>
      </c>
      <c r="C33" s="174">
        <v>1496.1</v>
      </c>
      <c r="D33" s="174">
        <v>3192.6</v>
      </c>
      <c r="E33" s="174">
        <v>1034.8999999999999</v>
      </c>
      <c r="F33" s="174">
        <v>2548.9</v>
      </c>
      <c r="G33" s="174">
        <v>480.2</v>
      </c>
      <c r="H33" s="174">
        <v>304.10000000000002</v>
      </c>
      <c r="I33" s="174">
        <v>198.6</v>
      </c>
      <c r="J33" s="172" t="s">
        <v>21</v>
      </c>
      <c r="K33" s="174">
        <v>129.4</v>
      </c>
      <c r="L33" s="174">
        <v>158</v>
      </c>
      <c r="M33" s="174">
        <v>562.5</v>
      </c>
      <c r="N33" s="174">
        <v>1219.0999999999999</v>
      </c>
      <c r="O33" s="259">
        <v>2095.8000000000002</v>
      </c>
    </row>
    <row r="34" spans="1:15" ht="12.75" customHeight="1">
      <c r="A34" s="188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259"/>
    </row>
    <row r="35" spans="1:15" ht="12.75" customHeight="1">
      <c r="A35" s="188">
        <v>2011</v>
      </c>
      <c r="B35" s="174">
        <v>14259.458999999993</v>
      </c>
      <c r="C35" s="174">
        <v>1730.7329000000002</v>
      </c>
      <c r="D35" s="174">
        <v>3096.8444600000003</v>
      </c>
      <c r="E35" s="174">
        <v>1151.6631499999999</v>
      </c>
      <c r="F35" s="174">
        <v>2450.5756699999997</v>
      </c>
      <c r="G35" s="174">
        <v>521.51595999999995</v>
      </c>
      <c r="H35" s="174">
        <v>368.29712000000001</v>
      </c>
      <c r="I35" s="174">
        <v>274.14286000000004</v>
      </c>
      <c r="J35" s="174">
        <v>172.49078000000003</v>
      </c>
      <c r="K35" s="174">
        <v>148.20795999999999</v>
      </c>
      <c r="L35" s="174">
        <v>154.05512000000002</v>
      </c>
      <c r="M35" s="174">
        <v>739.41721999999993</v>
      </c>
      <c r="N35" s="174">
        <v>1180.9577999999999</v>
      </c>
      <c r="O35" s="259">
        <v>2270.558</v>
      </c>
    </row>
    <row r="36" spans="1:15" ht="12.75" customHeight="1">
      <c r="A36" s="188">
        <v>2013</v>
      </c>
      <c r="B36" s="174">
        <f>SUM(C36:O36)</f>
        <v>16001.249919999998</v>
      </c>
      <c r="C36" s="174">
        <v>1720.9231900000011</v>
      </c>
      <c r="D36" s="174">
        <v>3380.0962300000019</v>
      </c>
      <c r="E36" s="174">
        <v>1221.6994999999988</v>
      </c>
      <c r="F36" s="174">
        <v>2875.8097599999969</v>
      </c>
      <c r="G36" s="174">
        <v>558.81737999999973</v>
      </c>
      <c r="H36" s="174">
        <v>381.27262000000019</v>
      </c>
      <c r="I36" s="174">
        <v>306.97165999999999</v>
      </c>
      <c r="J36" s="174">
        <v>172.61967000000004</v>
      </c>
      <c r="K36" s="174">
        <v>168.12573000000003</v>
      </c>
      <c r="L36" s="174">
        <v>160.68429000000003</v>
      </c>
      <c r="M36" s="174">
        <v>869.52629000000002</v>
      </c>
      <c r="N36" s="174">
        <v>1412.7446000000004</v>
      </c>
      <c r="O36" s="259">
        <v>2771.9590000000003</v>
      </c>
    </row>
    <row r="37" spans="1:15" ht="12.75" customHeight="1">
      <c r="A37" s="188">
        <v>2015</v>
      </c>
      <c r="B37" s="174">
        <f>SUM(C37:O37)</f>
        <v>18708.70739</v>
      </c>
      <c r="C37" s="174">
        <v>1925.0722499999988</v>
      </c>
      <c r="D37" s="174">
        <v>3692.0593500000036</v>
      </c>
      <c r="E37" s="174">
        <v>1463.1493599999992</v>
      </c>
      <c r="F37" s="174">
        <v>3135.7317000000021</v>
      </c>
      <c r="G37" s="174">
        <v>1098.7148099999995</v>
      </c>
      <c r="H37" s="174">
        <v>480.53081000000014</v>
      </c>
      <c r="I37" s="174">
        <v>339.48169999999988</v>
      </c>
      <c r="J37" s="174">
        <v>251.19350000000009</v>
      </c>
      <c r="K37" s="174">
        <v>201.49362000000002</v>
      </c>
      <c r="L37" s="172" t="s">
        <v>21</v>
      </c>
      <c r="M37" s="174">
        <v>936.4431800000001</v>
      </c>
      <c r="N37" s="174">
        <v>1998.8171099999995</v>
      </c>
      <c r="O37" s="259">
        <v>3186.0199999999977</v>
      </c>
    </row>
    <row r="38" spans="1:15" ht="12.75" customHeight="1">
      <c r="A38" s="244" t="s">
        <v>246</v>
      </c>
      <c r="B38" s="174">
        <f>SUM(C38:O38)</f>
        <v>23322</v>
      </c>
      <c r="C38" s="174">
        <v>2344</v>
      </c>
      <c r="D38" s="174">
        <v>4476</v>
      </c>
      <c r="E38" s="174">
        <v>1960</v>
      </c>
      <c r="F38" s="174">
        <v>4087</v>
      </c>
      <c r="G38" s="174">
        <v>1596</v>
      </c>
      <c r="H38" s="174">
        <v>660</v>
      </c>
      <c r="I38" s="174">
        <v>493</v>
      </c>
      <c r="J38" s="174">
        <v>426</v>
      </c>
      <c r="K38" s="174">
        <v>216</v>
      </c>
      <c r="L38" s="138" t="s">
        <v>21</v>
      </c>
      <c r="M38" s="174">
        <v>1088</v>
      </c>
      <c r="N38" s="174">
        <v>2521</v>
      </c>
      <c r="O38" s="259">
        <v>3455</v>
      </c>
    </row>
    <row r="39" spans="1:15" ht="12.75" customHeight="1">
      <c r="A39" s="244" t="s">
        <v>247</v>
      </c>
      <c r="B39" s="174">
        <f>SUM(C39:O39)</f>
        <v>26335</v>
      </c>
      <c r="C39" s="174">
        <v>2599</v>
      </c>
      <c r="D39" s="174">
        <v>4865</v>
      </c>
      <c r="E39" s="174">
        <v>1985</v>
      </c>
      <c r="F39" s="174">
        <v>4936</v>
      </c>
      <c r="G39" s="174">
        <v>1995</v>
      </c>
      <c r="H39" s="174">
        <v>719</v>
      </c>
      <c r="I39" s="174">
        <v>623</v>
      </c>
      <c r="J39" s="174">
        <v>458</v>
      </c>
      <c r="K39" s="174">
        <v>252</v>
      </c>
      <c r="L39" s="138" t="s">
        <v>21</v>
      </c>
      <c r="M39" s="174">
        <v>2881</v>
      </c>
      <c r="N39" s="174">
        <v>1266</v>
      </c>
      <c r="O39" s="259">
        <v>3756</v>
      </c>
    </row>
    <row r="40" spans="1:15">
      <c r="A40" s="90"/>
      <c r="B40" s="72"/>
      <c r="C40" s="72"/>
    </row>
    <row r="41" spans="1:15">
      <c r="A41" s="242" t="s">
        <v>248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</row>
    <row r="42" spans="1:15">
      <c r="A42" s="242" t="s">
        <v>249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</row>
    <row r="43" spans="1:15">
      <c r="A43" s="42" t="s">
        <v>250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M43" s="285"/>
      <c r="O43" s="285"/>
    </row>
    <row r="44" spans="1:15">
      <c r="A44" s="42" t="s">
        <v>251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</row>
    <row r="45" spans="1:15">
      <c r="A45" s="242" t="s">
        <v>252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</row>
    <row r="46" spans="1:15">
      <c r="A46" s="242" t="s">
        <v>253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</row>
    <row r="47" spans="1:15">
      <c r="A47" s="242" t="s">
        <v>254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1"/>
    </row>
    <row r="48" spans="1:15">
      <c r="A48" s="242" t="s">
        <v>255</v>
      </c>
    </row>
    <row r="49" spans="1:10">
      <c r="A49" s="242" t="s">
        <v>256</v>
      </c>
    </row>
    <row r="50" spans="1:10">
      <c r="A50" s="242" t="s">
        <v>257</v>
      </c>
    </row>
    <row r="51" spans="1:10">
      <c r="A51" s="242"/>
    </row>
    <row r="52" spans="1:10">
      <c r="A52" s="204" t="s">
        <v>88</v>
      </c>
    </row>
    <row r="55" spans="1:10">
      <c r="C55" s="98"/>
      <c r="D55" s="98"/>
      <c r="E55" s="98"/>
      <c r="F55" s="98"/>
      <c r="G55" s="98"/>
      <c r="H55" s="98"/>
      <c r="I55" s="98"/>
      <c r="J55" s="98"/>
    </row>
  </sheetData>
  <mergeCells count="3">
    <mergeCell ref="C6:C10"/>
    <mergeCell ref="D6:D10"/>
    <mergeCell ref="E6:E10"/>
  </mergeCells>
  <pageMargins left="0.78740157499999996" right="0.78740157499999996" top="0.85" bottom="0.75" header="0.5" footer="0.5"/>
  <pageSetup paperSize="9"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61"/>
  <sheetViews>
    <sheetView showGridLines="0" topLeftCell="A22" zoomScaleNormal="100" zoomScaleSheetLayoutView="100" workbookViewId="0">
      <selection activeCell="A61" sqref="A61"/>
    </sheetView>
  </sheetViews>
  <sheetFormatPr defaultColWidth="9.140625" defaultRowHeight="12.6"/>
  <cols>
    <col min="1" max="1" width="14.5703125" style="8" customWidth="1"/>
    <col min="2" max="4" width="13.28515625" style="8" customWidth="1"/>
    <col min="5" max="5" width="13.42578125" style="8" customWidth="1"/>
    <col min="6" max="16384" width="9.140625" style="8"/>
  </cols>
  <sheetData>
    <row r="1" spans="1:14" ht="12.95">
      <c r="A1" s="25" t="s">
        <v>258</v>
      </c>
      <c r="B1" s="25"/>
      <c r="C1" s="25"/>
    </row>
    <row r="2" spans="1:14" ht="18">
      <c r="A2" s="26" t="s">
        <v>259</v>
      </c>
    </row>
    <row r="3" spans="1:14" ht="15.75" customHeight="1">
      <c r="A3" s="56" t="s">
        <v>260</v>
      </c>
      <c r="B3" s="12"/>
      <c r="C3" s="12"/>
      <c r="D3" s="12"/>
      <c r="E3" s="12"/>
      <c r="F3" s="180"/>
      <c r="G3" s="180"/>
      <c r="H3" s="180"/>
    </row>
    <row r="4" spans="1:14" ht="15.75" customHeight="1">
      <c r="A4" s="56" t="s">
        <v>261</v>
      </c>
      <c r="B4" s="12"/>
      <c r="C4" s="12"/>
      <c r="D4" s="12"/>
      <c r="E4" s="12"/>
    </row>
    <row r="5" spans="1:14" ht="15.75" customHeight="1">
      <c r="A5" s="56" t="s">
        <v>262</v>
      </c>
      <c r="B5" s="12"/>
      <c r="C5" s="12"/>
      <c r="D5" s="12"/>
      <c r="E5" s="12"/>
    </row>
    <row r="7" spans="1:14" ht="14.1">
      <c r="A7" s="405" t="s">
        <v>263</v>
      </c>
      <c r="B7" s="392" t="s">
        <v>264</v>
      </c>
      <c r="C7" s="392"/>
      <c r="D7" s="392" t="s">
        <v>265</v>
      </c>
      <c r="E7" s="393"/>
      <c r="F7" s="50"/>
    </row>
    <row r="8" spans="1:14" ht="14.1">
      <c r="A8" s="406"/>
      <c r="B8" s="32">
        <v>2009</v>
      </c>
      <c r="C8" s="32">
        <v>2019</v>
      </c>
      <c r="D8" s="32">
        <v>2009</v>
      </c>
      <c r="E8" s="34">
        <v>2018</v>
      </c>
    </row>
    <row r="9" spans="1:14">
      <c r="A9" s="137" t="s">
        <v>266</v>
      </c>
      <c r="B9" s="280">
        <v>309.82732422530881</v>
      </c>
      <c r="C9" s="138">
        <v>202.7675818586666</v>
      </c>
      <c r="D9" s="281">
        <v>29.140069600944312</v>
      </c>
      <c r="E9" s="282">
        <v>25.223233669648735</v>
      </c>
    </row>
    <row r="10" spans="1:14" ht="12.75" customHeight="1">
      <c r="A10" s="137" t="s">
        <v>267</v>
      </c>
      <c r="B10" s="280">
        <v>2382.7682707676177</v>
      </c>
      <c r="C10" s="280">
        <v>2912.1922683900043</v>
      </c>
      <c r="D10" s="281">
        <v>24.182747861239402</v>
      </c>
      <c r="E10" s="282">
        <v>33.981610307906358</v>
      </c>
    </row>
    <row r="11" spans="1:14" ht="12.75" customHeight="1">
      <c r="A11" s="137" t="s">
        <v>268</v>
      </c>
      <c r="B11" s="280">
        <v>2070.7066125013644</v>
      </c>
      <c r="C11" s="280">
        <v>2543.4833028898083</v>
      </c>
      <c r="D11" s="281">
        <v>23.724114028247119</v>
      </c>
      <c r="E11" s="282">
        <v>19.714697704166191</v>
      </c>
    </row>
    <row r="12" spans="1:14" ht="12.75" customHeight="1">
      <c r="A12" s="137" t="s">
        <v>269</v>
      </c>
      <c r="B12" s="280">
        <v>2828.4824662069996</v>
      </c>
      <c r="C12" s="280">
        <v>3021.6511277071718</v>
      </c>
      <c r="D12" s="281">
        <v>35.905605894652993</v>
      </c>
      <c r="E12" s="282">
        <v>41.730924156980088</v>
      </c>
    </row>
    <row r="13" spans="1:14" ht="12.75" customHeight="1">
      <c r="A13" s="137" t="s">
        <v>270</v>
      </c>
      <c r="B13" s="280">
        <v>261.7650012452346</v>
      </c>
      <c r="C13" s="280">
        <v>382.28326576444726</v>
      </c>
      <c r="D13" s="281">
        <v>39.811080454532195</v>
      </c>
      <c r="E13" s="282">
        <v>47.364453082697679</v>
      </c>
    </row>
    <row r="14" spans="1:14" ht="12.75" customHeight="1">
      <c r="A14" s="140" t="s">
        <v>271</v>
      </c>
      <c r="B14" s="280">
        <v>89.306671210664888</v>
      </c>
      <c r="C14" s="280">
        <v>106.29256875301398</v>
      </c>
      <c r="D14" s="281">
        <v>42.740869721530117</v>
      </c>
      <c r="E14" s="282">
        <v>31.453008577094021</v>
      </c>
    </row>
    <row r="15" spans="1:14" ht="12.75" customHeight="1">
      <c r="A15" s="140" t="s">
        <v>272</v>
      </c>
      <c r="B15" s="280">
        <v>3909.5128195544276</v>
      </c>
      <c r="C15" s="280">
        <v>5275.9369361438357</v>
      </c>
      <c r="D15" s="281">
        <v>27.724422633562611</v>
      </c>
      <c r="E15" s="282">
        <v>32.426084148095953</v>
      </c>
      <c r="F15" s="9"/>
      <c r="G15" s="9"/>
      <c r="H15" s="9"/>
      <c r="I15" s="9"/>
      <c r="J15" s="9"/>
      <c r="K15" s="9"/>
      <c r="L15" s="9"/>
      <c r="M15" s="9"/>
      <c r="N15" s="9"/>
    </row>
    <row r="16" spans="1:14" ht="12.75" customHeight="1">
      <c r="A16" s="137" t="s">
        <v>273</v>
      </c>
      <c r="B16" s="280">
        <v>1392.1966107331757</v>
      </c>
      <c r="C16" s="280">
        <v>1965.1881688823842</v>
      </c>
      <c r="D16" s="281">
        <v>42.159181694616784</v>
      </c>
      <c r="E16" s="282">
        <v>44.541078656602132</v>
      </c>
    </row>
    <row r="17" spans="1:10" ht="12.75" customHeight="1">
      <c r="A17" s="140" t="s">
        <v>274</v>
      </c>
      <c r="B17" s="280">
        <v>2952.1843023457463</v>
      </c>
      <c r="C17" s="280">
        <v>3235.0802946879039</v>
      </c>
      <c r="D17" s="281">
        <v>18.902419760817121</v>
      </c>
      <c r="E17" s="282">
        <v>25.223294033583421</v>
      </c>
      <c r="F17" s="9"/>
      <c r="G17" s="9"/>
      <c r="H17" s="9"/>
      <c r="I17" s="9"/>
      <c r="J17" s="9"/>
    </row>
    <row r="18" spans="1:10" ht="12.75" customHeight="1">
      <c r="A18" s="140" t="s">
        <v>275</v>
      </c>
      <c r="B18" s="280">
        <v>1790.0215865754074</v>
      </c>
      <c r="C18" s="280">
        <v>1893.731917380909</v>
      </c>
      <c r="D18" s="281">
        <v>20.802757809955637</v>
      </c>
      <c r="E18" s="282">
        <v>20.502415375324627</v>
      </c>
    </row>
    <row r="19" spans="1:10" s="5" customFormat="1" ht="12.75" customHeight="1">
      <c r="A19" s="137" t="s">
        <v>276</v>
      </c>
      <c r="B19" s="280">
        <v>770.70564407408699</v>
      </c>
      <c r="C19" s="280">
        <v>1090.2983877783288</v>
      </c>
      <c r="D19" s="281">
        <v>36.672409383958971</v>
      </c>
      <c r="E19" s="282">
        <v>28.384213351932498</v>
      </c>
    </row>
    <row r="20" spans="1:10" ht="12.75" customHeight="1">
      <c r="A20" s="140" t="s">
        <v>277</v>
      </c>
      <c r="B20" s="280">
        <v>2161.2618679747334</v>
      </c>
      <c r="C20" s="280">
        <v>2231.9829653978099</v>
      </c>
      <c r="D20" s="281">
        <v>26.649061470501788</v>
      </c>
      <c r="E20" s="282">
        <v>24.148593112504589</v>
      </c>
    </row>
    <row r="21" spans="1:10" ht="12.75" customHeight="1">
      <c r="A21" s="137" t="s">
        <v>278</v>
      </c>
      <c r="B21" s="280">
        <v>2977.1651128802773</v>
      </c>
      <c r="C21" s="280">
        <v>3482.8078735671706</v>
      </c>
      <c r="D21" s="281">
        <v>25.134131425951541</v>
      </c>
      <c r="E21" s="282">
        <v>31.508676595161354</v>
      </c>
      <c r="F21" s="9"/>
      <c r="G21" s="9"/>
      <c r="H21" s="9"/>
      <c r="I21" s="9"/>
      <c r="J21" s="9"/>
    </row>
    <row r="22" spans="1:10" ht="12.75" customHeight="1">
      <c r="A22" s="137" t="s">
        <v>279</v>
      </c>
      <c r="B22" s="280">
        <v>1729.0690564855533</v>
      </c>
      <c r="C22" s="280">
        <v>1604.5747971826372</v>
      </c>
      <c r="D22" s="281">
        <v>13.318267017818588</v>
      </c>
      <c r="E22" s="282">
        <v>9.2952861901647328</v>
      </c>
    </row>
    <row r="23" spans="1:10" ht="12.75" customHeight="1">
      <c r="A23" s="140" t="s">
        <v>280</v>
      </c>
      <c r="B23" s="280">
        <v>1400.3876759798909</v>
      </c>
      <c r="C23" s="280">
        <v>1266.3659448635888</v>
      </c>
      <c r="D23" s="281">
        <v>30.256650528398151</v>
      </c>
      <c r="E23" s="282">
        <v>22.843104990067602</v>
      </c>
    </row>
    <row r="24" spans="1:10" s="7" customFormat="1" ht="12.75" customHeight="1">
      <c r="A24" s="140" t="s">
        <v>281</v>
      </c>
      <c r="B24" s="280">
        <v>1579.3596996831659</v>
      </c>
      <c r="C24" s="280">
        <v>1582.2361686905972</v>
      </c>
      <c r="D24" s="281">
        <v>13.410320369651066</v>
      </c>
      <c r="E24" s="282">
        <v>11.559681799456154</v>
      </c>
      <c r="F24" s="99"/>
      <c r="G24" s="99"/>
      <c r="H24" s="99"/>
      <c r="I24" s="99"/>
      <c r="J24" s="99"/>
    </row>
    <row r="25" spans="1:10" s="7" customFormat="1" ht="12.75" customHeight="1">
      <c r="A25" s="140" t="s">
        <v>282</v>
      </c>
      <c r="B25" s="280">
        <v>109.83364422463696</v>
      </c>
      <c r="C25" s="280">
        <v>296.31927322847747</v>
      </c>
      <c r="D25" s="281">
        <v>8.0690500216231786</v>
      </c>
      <c r="E25" s="282">
        <v>7.408716601161375</v>
      </c>
      <c r="F25" s="99"/>
      <c r="G25" s="99"/>
      <c r="H25" s="99"/>
      <c r="I25" s="99"/>
      <c r="J25" s="99"/>
    </row>
    <row r="26" spans="1:10" s="7" customFormat="1" ht="12.75" customHeight="1">
      <c r="A26" s="140" t="s">
        <v>283</v>
      </c>
      <c r="B26" s="280">
        <v>1094.4858845679842</v>
      </c>
      <c r="C26" s="280">
        <v>1591.0185129278007</v>
      </c>
      <c r="D26" s="281">
        <v>11.084696604671411</v>
      </c>
      <c r="E26" s="282">
        <v>8.2240997428619629</v>
      </c>
      <c r="F26" s="99"/>
      <c r="G26" s="99"/>
      <c r="H26" s="99"/>
      <c r="I26" s="99"/>
      <c r="J26" s="99"/>
    </row>
    <row r="27" spans="1:10" s="7" customFormat="1" ht="12.75" customHeight="1">
      <c r="A27" s="140" t="s">
        <v>284</v>
      </c>
      <c r="B27" s="280">
        <v>351.22981011300851</v>
      </c>
      <c r="C27" s="280">
        <v>1011.1885348538447</v>
      </c>
      <c r="D27" s="281">
        <v>38.898157925613049</v>
      </c>
      <c r="E27" s="282">
        <v>52.363050483351238</v>
      </c>
      <c r="F27" s="99"/>
      <c r="G27" s="99"/>
      <c r="H27" s="99"/>
      <c r="I27" s="99"/>
      <c r="J27" s="99"/>
    </row>
    <row r="28" spans="1:10" s="7" customFormat="1" ht="12.75" customHeight="1">
      <c r="A28" s="140" t="s">
        <v>285</v>
      </c>
      <c r="B28" s="280">
        <v>931.79464143970768</v>
      </c>
      <c r="C28" s="280">
        <v>1250.1874682146963</v>
      </c>
      <c r="D28" s="281">
        <v>52.203194150471433</v>
      </c>
      <c r="E28" s="282">
        <v>35.932874507982532</v>
      </c>
      <c r="F28" s="99"/>
      <c r="G28" s="99"/>
      <c r="H28" s="99"/>
      <c r="I28" s="99"/>
      <c r="J28" s="99"/>
    </row>
    <row r="29" spans="1:10" s="7" customFormat="1" ht="12.75" customHeight="1">
      <c r="A29" s="140" t="s">
        <v>286</v>
      </c>
      <c r="B29" s="280">
        <v>1310.2728809340979</v>
      </c>
      <c r="C29" s="280">
        <v>2450.4896779437013</v>
      </c>
      <c r="D29" s="281">
        <v>8.012510479138454</v>
      </c>
      <c r="E29" s="282">
        <v>20.360186967280725</v>
      </c>
      <c r="F29" s="99"/>
      <c r="G29" s="99"/>
      <c r="H29" s="99"/>
      <c r="I29" s="99"/>
      <c r="J29" s="99"/>
    </row>
    <row r="30" spans="1:10" s="7" customFormat="1" ht="12.75" customHeight="1">
      <c r="A30" s="140" t="s">
        <v>287</v>
      </c>
      <c r="B30" s="280">
        <v>231.7660272611615</v>
      </c>
      <c r="C30" s="280">
        <v>271.84018453002898</v>
      </c>
      <c r="D30" s="281">
        <v>29.892686156801538</v>
      </c>
      <c r="E30" s="282">
        <v>50.555934985503356</v>
      </c>
      <c r="F30" s="99"/>
      <c r="G30" s="99"/>
      <c r="H30" s="99"/>
      <c r="I30" s="99"/>
      <c r="J30" s="99"/>
    </row>
    <row r="31" spans="1:10" s="7" customFormat="1" ht="12.75" customHeight="1">
      <c r="A31" s="137" t="s">
        <v>288</v>
      </c>
      <c r="B31" s="280">
        <v>3256.1080104917673</v>
      </c>
      <c r="C31" s="280">
        <v>3226.7417746534843</v>
      </c>
      <c r="D31" s="281">
        <v>40.171022290545736</v>
      </c>
      <c r="E31" s="282">
        <v>27.167098553874446</v>
      </c>
      <c r="F31" s="99"/>
      <c r="G31" s="99"/>
      <c r="H31" s="99"/>
      <c r="I31" s="99"/>
      <c r="J31" s="99"/>
    </row>
    <row r="32" spans="1:10" s="7" customFormat="1" ht="12.75" customHeight="1">
      <c r="A32" s="140" t="s">
        <v>289</v>
      </c>
      <c r="B32" s="280">
        <v>1396.3989387543215</v>
      </c>
      <c r="C32" s="280">
        <v>1324.4391297222405</v>
      </c>
      <c r="D32" s="281">
        <v>32.963419646526923</v>
      </c>
      <c r="E32" s="282">
        <v>24.65331278890601</v>
      </c>
      <c r="F32" s="99"/>
      <c r="G32" s="99"/>
      <c r="H32" s="99"/>
      <c r="I32" s="99"/>
      <c r="J32" s="99"/>
    </row>
    <row r="33" spans="1:10" ht="12.75" customHeight="1">
      <c r="A33" s="141" t="s">
        <v>290</v>
      </c>
      <c r="B33" s="142">
        <v>3266.6884716859022</v>
      </c>
      <c r="C33" s="142">
        <v>4469.4664768466073</v>
      </c>
      <c r="D33" s="143">
        <v>32.040969809834188</v>
      </c>
      <c r="E33" s="144">
        <v>34.627650730793064</v>
      </c>
      <c r="F33" s="9"/>
      <c r="G33" s="9"/>
      <c r="H33" s="9"/>
      <c r="I33" s="9"/>
      <c r="J33" s="9"/>
    </row>
    <row r="34" spans="1:10" ht="12.75" customHeight="1">
      <c r="A34" s="137" t="s">
        <v>291</v>
      </c>
      <c r="B34" s="280">
        <v>537.78145407884415</v>
      </c>
      <c r="C34" s="280">
        <v>1480.8539929607668</v>
      </c>
      <c r="D34" s="281">
        <v>37.065458274071382</v>
      </c>
      <c r="E34" s="282">
        <v>31.666275313933852</v>
      </c>
    </row>
    <row r="35" spans="1:10" ht="12.75" customHeight="1">
      <c r="A35" s="137" t="s">
        <v>292</v>
      </c>
      <c r="B35" s="280">
        <v>1710.7780715757501</v>
      </c>
      <c r="C35" s="280">
        <v>1868.5349069266179</v>
      </c>
      <c r="D35" s="281">
        <v>36.575537946551222</v>
      </c>
      <c r="E35" s="282">
        <v>41.628432959298316</v>
      </c>
    </row>
    <row r="36" spans="1:10" ht="12.75" customHeight="1">
      <c r="A36" s="137" t="s">
        <v>293</v>
      </c>
      <c r="B36" s="280">
        <v>207.29879335853818</v>
      </c>
      <c r="C36" s="280">
        <v>131.060192465814</v>
      </c>
      <c r="D36" s="281">
        <v>24.738141980146008</v>
      </c>
      <c r="E36" s="282">
        <v>9.806990675300689</v>
      </c>
    </row>
    <row r="37" spans="1:10" ht="12.75" customHeight="1">
      <c r="A37" s="137" t="s">
        <v>294</v>
      </c>
      <c r="B37" s="280">
        <v>178.99740264495699</v>
      </c>
      <c r="C37" s="280">
        <v>281.91128912954065</v>
      </c>
      <c r="D37" s="281">
        <v>7.1304557953195156</v>
      </c>
      <c r="E37" s="282">
        <v>9.676463139811851</v>
      </c>
    </row>
    <row r="38" spans="1:10" ht="12.75" customHeight="1">
      <c r="A38" s="140" t="s">
        <v>295</v>
      </c>
      <c r="B38" s="280">
        <v>3887.7862381993186</v>
      </c>
      <c r="C38" s="280">
        <v>4831.4063009613228</v>
      </c>
      <c r="D38" s="281">
        <v>27.193881114810591</v>
      </c>
      <c r="E38" s="282">
        <v>27.734090083916996</v>
      </c>
    </row>
    <row r="39" spans="1:10" ht="12.75" customHeight="1">
      <c r="A39" s="137" t="s">
        <v>296</v>
      </c>
      <c r="B39" s="280">
        <v>292.70712388403376</v>
      </c>
      <c r="C39" s="280">
        <v>688.11306284219904</v>
      </c>
      <c r="D39" s="281">
        <v>25.008589270491228</v>
      </c>
      <c r="E39" s="282">
        <v>24.275880987606318</v>
      </c>
    </row>
    <row r="40" spans="1:10" ht="12.75" customHeight="1">
      <c r="A40" s="137" t="s">
        <v>297</v>
      </c>
      <c r="B40" s="280">
        <v>809.84480467310414</v>
      </c>
      <c r="C40" s="280">
        <v>871.88612335019502</v>
      </c>
      <c r="D40" s="281">
        <v>14.564083608966424</v>
      </c>
      <c r="E40" s="282">
        <v>11.915122432379949</v>
      </c>
    </row>
    <row r="41" spans="1:10" ht="12.75" customHeight="1">
      <c r="A41" s="137" t="s">
        <v>298</v>
      </c>
      <c r="B41" s="280">
        <v>1317.4814647524597</v>
      </c>
      <c r="C41" s="280">
        <v>1259.8734396274972</v>
      </c>
      <c r="D41" s="281">
        <v>27.831911664308929</v>
      </c>
      <c r="E41" s="282">
        <v>26.40171283286498</v>
      </c>
    </row>
    <row r="42" spans="1:10" ht="12.75" customHeight="1">
      <c r="A42" s="137" t="s">
        <v>299</v>
      </c>
      <c r="B42" s="280">
        <v>1829.5012289046167</v>
      </c>
      <c r="C42" s="280">
        <v>1774.3628597512361</v>
      </c>
      <c r="D42" s="281">
        <v>27.946612227222818</v>
      </c>
      <c r="E42" s="282">
        <v>23.575808091843147</v>
      </c>
    </row>
    <row r="43" spans="1:10" ht="12.75" customHeight="1">
      <c r="A43" s="137" t="s">
        <v>300</v>
      </c>
      <c r="B43" s="280">
        <v>4071.3092679612046</v>
      </c>
      <c r="C43" s="280">
        <v>5970.3522956029519</v>
      </c>
      <c r="D43" s="281">
        <v>24.171779141104295</v>
      </c>
      <c r="E43" s="282">
        <v>28.195533283015738</v>
      </c>
    </row>
    <row r="44" spans="1:10" ht="12.75" customHeight="1">
      <c r="A44" s="137" t="s">
        <v>301</v>
      </c>
      <c r="B44" s="280">
        <v>3642.4801794216573</v>
      </c>
      <c r="C44" s="280">
        <v>4058.3845925830283</v>
      </c>
      <c r="D44" s="281">
        <v>24.624918460534897</v>
      </c>
      <c r="E44" s="282">
        <v>25.319455444618367</v>
      </c>
      <c r="F44" s="9"/>
      <c r="G44" s="9"/>
      <c r="H44" s="9"/>
      <c r="I44" s="9"/>
      <c r="J44" s="9"/>
    </row>
    <row r="45" spans="1:10" ht="12.75" customHeight="1">
      <c r="A45" s="137" t="s">
        <v>302</v>
      </c>
      <c r="B45" s="280">
        <v>243.77521211305231</v>
      </c>
      <c r="C45" s="280">
        <v>347.76491853574259</v>
      </c>
      <c r="D45" s="281">
        <v>24.344084346615524</v>
      </c>
      <c r="E45" s="139">
        <v>32.665414633554313</v>
      </c>
    </row>
    <row r="46" spans="1:10" ht="12.75" customHeight="1">
      <c r="A46" s="140" t="s">
        <v>303</v>
      </c>
      <c r="B46" s="280">
        <v>1359.5408619549212</v>
      </c>
      <c r="C46" s="280">
        <v>1520.7326115874218</v>
      </c>
      <c r="D46" s="281">
        <v>12.859231756721243</v>
      </c>
      <c r="E46" s="282">
        <v>8.8895452788546194</v>
      </c>
    </row>
    <row r="47" spans="1:10" ht="12.75" customHeight="1">
      <c r="A47" s="137" t="s">
        <v>304</v>
      </c>
      <c r="B47" s="280">
        <v>781.57332391361513</v>
      </c>
      <c r="C47" s="280">
        <v>1603.5313858188779</v>
      </c>
      <c r="D47" s="281">
        <v>19.996295197809228</v>
      </c>
      <c r="E47" s="282">
        <v>21.481126716670659</v>
      </c>
    </row>
    <row r="48" spans="1:10" ht="12.75" customHeight="1">
      <c r="A48" s="137" t="s">
        <v>305</v>
      </c>
      <c r="B48" s="280">
        <v>696.49485166116892</v>
      </c>
      <c r="C48" s="280">
        <v>871.31201068667713</v>
      </c>
      <c r="D48" s="281">
        <v>47.427267892623298</v>
      </c>
      <c r="E48" s="282">
        <v>30.324363082986906</v>
      </c>
    </row>
    <row r="49" spans="1:5" ht="12.75" customHeight="1">
      <c r="A49" s="137" t="s">
        <v>306</v>
      </c>
      <c r="B49" s="280">
        <v>2056.6369397237154</v>
      </c>
      <c r="C49" s="280">
        <v>2760.1972752001725</v>
      </c>
      <c r="D49" s="281">
        <v>17.697858493978984</v>
      </c>
      <c r="E49" s="282">
        <v>17.57894991780999</v>
      </c>
    </row>
    <row r="50" spans="1:5" ht="12.75" customHeight="1">
      <c r="A50" s="137" t="s">
        <v>307</v>
      </c>
      <c r="B50" s="280">
        <v>551.8284420502149</v>
      </c>
      <c r="C50" s="280">
        <v>660.48947184545023</v>
      </c>
      <c r="D50" s="281">
        <v>20.936479534106812</v>
      </c>
      <c r="E50" s="282">
        <v>12.708344448043615</v>
      </c>
    </row>
    <row r="51" spans="1:5" ht="12.75" customHeight="1">
      <c r="A51" s="140" t="s">
        <v>308</v>
      </c>
      <c r="B51" s="280">
        <v>2028.31820141717</v>
      </c>
      <c r="C51" s="280">
        <v>2217.91994392791</v>
      </c>
      <c r="D51" s="281">
        <v>14.018528315350451</v>
      </c>
      <c r="E51" s="282">
        <v>12.848699946522501</v>
      </c>
    </row>
    <row r="52" spans="1:5" ht="12.75" customHeight="1">
      <c r="A52" s="140" t="s">
        <v>309</v>
      </c>
      <c r="B52" s="280">
        <v>3239.9319003303244</v>
      </c>
      <c r="C52" s="280">
        <v>3572.9383327856731</v>
      </c>
      <c r="D52" s="281">
        <v>26.095074096777367</v>
      </c>
      <c r="E52" s="282">
        <v>22.437870760612508</v>
      </c>
    </row>
    <row r="53" spans="1:5" ht="12.75" customHeight="1">
      <c r="A53" s="141" t="s">
        <v>310</v>
      </c>
      <c r="B53" s="142">
        <v>1543.2018096891559</v>
      </c>
      <c r="C53" s="142">
        <v>1760.8881005766671</v>
      </c>
      <c r="D53" s="143">
        <v>18.394645286760696</v>
      </c>
      <c r="E53" s="144">
        <v>17.098838257521361</v>
      </c>
    </row>
    <row r="54" spans="1:5" ht="12.75" customHeight="1">
      <c r="A54" s="145" t="s">
        <v>311</v>
      </c>
      <c r="B54" s="142">
        <v>1568.82653667151</v>
      </c>
      <c r="C54" s="142">
        <v>1884.6169888158165</v>
      </c>
      <c r="D54" s="143">
        <v>24.168562954355529</v>
      </c>
      <c r="E54" s="144">
        <v>21.941870517620089</v>
      </c>
    </row>
    <row r="55" spans="1:5" ht="12.95">
      <c r="A55" s="147"/>
      <c r="B55" s="148"/>
      <c r="C55" s="148"/>
      <c r="D55" s="149"/>
      <c r="E55" s="149"/>
    </row>
    <row r="56" spans="1:5">
      <c r="A56" s="19" t="s">
        <v>312</v>
      </c>
    </row>
    <row r="57" spans="1:5">
      <c r="A57" s="158" t="s">
        <v>313</v>
      </c>
    </row>
    <row r="58" spans="1:5">
      <c r="A58" s="158" t="s">
        <v>314</v>
      </c>
    </row>
    <row r="59" spans="1:5">
      <c r="A59" s="158" t="s">
        <v>315</v>
      </c>
    </row>
    <row r="60" spans="1:5">
      <c r="A60" s="158"/>
    </row>
    <row r="61" spans="1:5">
      <c r="A61" s="159" t="s">
        <v>316</v>
      </c>
    </row>
  </sheetData>
  <mergeCells count="3">
    <mergeCell ref="B7:C7"/>
    <mergeCell ref="D7:E7"/>
    <mergeCell ref="A7:A8"/>
  </mergeCells>
  <phoneticPr fontId="0" type="noConversion"/>
  <pageMargins left="0.51181102362204722" right="0.23622047244094491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CF33-0233-4C7D-A4E1-3902CCA0C549}">
  <dimension ref="A1:H32"/>
  <sheetViews>
    <sheetView zoomScale="115" zoomScaleNormal="115" workbookViewId="0">
      <selection activeCell="E47" sqref="E47"/>
    </sheetView>
  </sheetViews>
  <sheetFormatPr defaultColWidth="11.42578125" defaultRowHeight="12.6"/>
  <cols>
    <col min="1" max="1" width="39.28515625" style="295" customWidth="1"/>
    <col min="2" max="2" width="16.5703125" style="295" bestFit="1" customWidth="1"/>
    <col min="3" max="3" width="19" style="295" bestFit="1" customWidth="1"/>
    <col min="4" max="16384" width="11.42578125" style="295"/>
  </cols>
  <sheetData>
    <row r="1" spans="1:5" ht="12.95">
      <c r="A1" s="294" t="s">
        <v>317</v>
      </c>
    </row>
    <row r="2" spans="1:5" ht="18">
      <c r="A2" s="296" t="s">
        <v>318</v>
      </c>
    </row>
    <row r="3" spans="1:5" ht="15.6">
      <c r="A3" s="297" t="s">
        <v>319</v>
      </c>
    </row>
    <row r="4" spans="1:5" ht="15.6">
      <c r="A4" s="297" t="s">
        <v>320</v>
      </c>
    </row>
    <row r="5" spans="1:5" ht="15.6">
      <c r="A5" s="297"/>
    </row>
    <row r="6" spans="1:5" ht="16.5" customHeight="1">
      <c r="A6" s="298"/>
      <c r="B6" s="309" t="s">
        <v>321</v>
      </c>
      <c r="C6" s="309" t="s">
        <v>321</v>
      </c>
    </row>
    <row r="7" spans="1:5" ht="16.5" customHeight="1">
      <c r="A7" s="308"/>
      <c r="B7" s="310" t="s">
        <v>322</v>
      </c>
      <c r="C7" s="310" t="s">
        <v>323</v>
      </c>
    </row>
    <row r="8" spans="1:5" ht="14.1">
      <c r="A8" s="299" t="s">
        <v>39</v>
      </c>
      <c r="B8" s="311" t="s">
        <v>324</v>
      </c>
      <c r="C8" s="311" t="s">
        <v>324</v>
      </c>
    </row>
    <row r="9" spans="1:5">
      <c r="A9" s="300" t="s">
        <v>68</v>
      </c>
      <c r="B9" s="301">
        <v>41</v>
      </c>
      <c r="C9" s="301">
        <v>41.227641028857086</v>
      </c>
      <c r="E9" s="313"/>
    </row>
    <row r="10" spans="1:5">
      <c r="A10" s="300" t="s">
        <v>69</v>
      </c>
      <c r="B10" s="301">
        <v>17.3</v>
      </c>
      <c r="C10" s="301">
        <v>42.889089895735687</v>
      </c>
      <c r="E10" s="313"/>
    </row>
    <row r="11" spans="1:5">
      <c r="A11" s="300" t="s">
        <v>70</v>
      </c>
      <c r="B11" s="301">
        <v>13.7</v>
      </c>
      <c r="C11" s="301">
        <v>45.853020531965782</v>
      </c>
      <c r="E11" s="313"/>
    </row>
    <row r="12" spans="1:5">
      <c r="A12" s="300" t="s">
        <v>71</v>
      </c>
      <c r="B12" s="301">
        <v>37.200000000000003</v>
      </c>
      <c r="C12" s="301">
        <v>44.234155202655565</v>
      </c>
      <c r="E12" s="313"/>
    </row>
    <row r="13" spans="1:5">
      <c r="A13" s="300" t="s">
        <v>72</v>
      </c>
      <c r="B13" s="301">
        <v>23.3</v>
      </c>
      <c r="C13" s="301">
        <v>43.504164574452361</v>
      </c>
      <c r="E13" s="313"/>
    </row>
    <row r="14" spans="1:5">
      <c r="A14" s="300" t="s">
        <v>73</v>
      </c>
      <c r="B14" s="301">
        <v>29.8</v>
      </c>
      <c r="C14" s="301">
        <v>28.634904139468315</v>
      </c>
      <c r="E14" s="313"/>
    </row>
    <row r="15" spans="1:5">
      <c r="A15" s="300" t="s">
        <v>74</v>
      </c>
      <c r="B15" s="301">
        <v>27.7</v>
      </c>
      <c r="C15" s="301">
        <v>44.333523184174517</v>
      </c>
      <c r="E15" s="313"/>
    </row>
    <row r="16" spans="1:5">
      <c r="A16" s="300" t="s">
        <v>75</v>
      </c>
      <c r="B16" s="301">
        <v>25.6</v>
      </c>
      <c r="C16" s="301">
        <v>27.940456146333915</v>
      </c>
      <c r="E16" s="313"/>
    </row>
    <row r="17" spans="1:8">
      <c r="A17" s="300" t="s">
        <v>76</v>
      </c>
      <c r="B17" s="301">
        <v>25</v>
      </c>
      <c r="C17" s="301">
        <v>28.836772435650872</v>
      </c>
      <c r="E17" s="313"/>
    </row>
    <row r="18" spans="1:8">
      <c r="A18" s="300" t="s">
        <v>77</v>
      </c>
      <c r="B18" s="301">
        <v>40.6</v>
      </c>
      <c r="C18" s="301">
        <v>30.972087020170118</v>
      </c>
      <c r="E18" s="313"/>
    </row>
    <row r="19" spans="1:8">
      <c r="A19" s="300" t="s">
        <v>78</v>
      </c>
      <c r="B19" s="301">
        <v>37.799999999999997</v>
      </c>
      <c r="C19" s="301">
        <v>34.947589555600992</v>
      </c>
      <c r="E19" s="313"/>
    </row>
    <row r="20" spans="1:8">
      <c r="A20" s="300" t="s">
        <v>79</v>
      </c>
      <c r="B20" s="301">
        <v>16.3</v>
      </c>
      <c r="C20" s="301">
        <v>12.071967011007578</v>
      </c>
      <c r="E20" s="313"/>
    </row>
    <row r="21" spans="1:8">
      <c r="A21" s="300" t="s">
        <v>80</v>
      </c>
      <c r="B21" s="301">
        <v>62.6</v>
      </c>
      <c r="C21" s="301">
        <v>54.211140675599047</v>
      </c>
      <c r="E21" s="313"/>
    </row>
    <row r="22" spans="1:8">
      <c r="A22" s="300" t="s">
        <v>81</v>
      </c>
      <c r="B22" s="301">
        <v>63.6</v>
      </c>
      <c r="C22" s="301">
        <v>56.599068307204661</v>
      </c>
      <c r="E22" s="313"/>
    </row>
    <row r="23" spans="1:8">
      <c r="A23" s="300" t="s">
        <v>325</v>
      </c>
      <c r="B23" s="301">
        <v>14.260951388737972</v>
      </c>
      <c r="C23" s="301">
        <v>24.312485263233789</v>
      </c>
      <c r="E23" s="313"/>
    </row>
    <row r="24" spans="1:8" ht="12.95">
      <c r="A24" s="300" t="s">
        <v>326</v>
      </c>
      <c r="B24" s="301">
        <v>13.5</v>
      </c>
      <c r="C24" s="301">
        <v>17.3629861900443</v>
      </c>
      <c r="E24" s="313"/>
    </row>
    <row r="25" spans="1:8">
      <c r="A25" s="300" t="s">
        <v>84</v>
      </c>
      <c r="B25" s="312" t="s">
        <v>25</v>
      </c>
      <c r="C25" s="301">
        <v>43.498060066369575</v>
      </c>
      <c r="E25" s="313"/>
    </row>
    <row r="26" spans="1:8" ht="12.95">
      <c r="A26" s="302" t="s">
        <v>34</v>
      </c>
      <c r="B26" s="303">
        <v>27.2</v>
      </c>
      <c r="C26" s="303">
        <v>40.121709162886489</v>
      </c>
      <c r="E26" s="313"/>
    </row>
    <row r="28" spans="1:8">
      <c r="A28" s="306" t="s">
        <v>327</v>
      </c>
    </row>
    <row r="29" spans="1:8">
      <c r="A29" s="316" t="s">
        <v>328</v>
      </c>
    </row>
    <row r="30" spans="1:8" ht="37.5" customHeight="1">
      <c r="A30" s="407" t="s">
        <v>329</v>
      </c>
      <c r="B30" s="407"/>
      <c r="C30" s="407"/>
      <c r="D30" s="407"/>
      <c r="E30" s="407"/>
      <c r="F30" s="407"/>
      <c r="G30" s="407"/>
      <c r="H30" s="407"/>
    </row>
    <row r="31" spans="1:8">
      <c r="A31" s="304" t="s">
        <v>330</v>
      </c>
      <c r="B31" s="363"/>
      <c r="C31" s="363"/>
      <c r="D31" s="363"/>
      <c r="E31" s="363"/>
      <c r="F31" s="363"/>
      <c r="G31" s="363"/>
      <c r="H31" s="363"/>
    </row>
    <row r="32" spans="1:8">
      <c r="A32" s="305" t="s">
        <v>88</v>
      </c>
      <c r="B32" s="306"/>
      <c r="C32" s="307"/>
      <c r="D32" s="306"/>
      <c r="E32" s="306"/>
      <c r="F32" s="306"/>
      <c r="G32" s="306"/>
      <c r="H32" s="306"/>
    </row>
  </sheetData>
  <mergeCells count="1">
    <mergeCell ref="A30:H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showGridLines="0" zoomScaleNormal="100" zoomScaleSheetLayoutView="100" workbookViewId="0">
      <selection activeCell="A14" sqref="A14"/>
    </sheetView>
  </sheetViews>
  <sheetFormatPr defaultColWidth="9.140625" defaultRowHeight="12.6"/>
  <cols>
    <col min="1" max="1" width="41.28515625" style="96" customWidth="1"/>
    <col min="2" max="2" width="12.5703125" style="164" customWidth="1"/>
    <col min="3" max="5" width="11.7109375" style="96" customWidth="1"/>
    <col min="6" max="6" width="11.7109375" style="164" customWidth="1"/>
    <col min="7" max="7" width="11.7109375" style="96" customWidth="1"/>
    <col min="8" max="8" width="13.5703125" style="96" customWidth="1"/>
    <col min="9" max="9" width="9.140625" style="164" customWidth="1"/>
    <col min="10" max="16384" width="9.140625" style="96"/>
  </cols>
  <sheetData>
    <row r="1" spans="1:12" ht="12.95">
      <c r="A1" s="25" t="s">
        <v>29</v>
      </c>
      <c r="B1"/>
      <c r="F1"/>
    </row>
    <row r="2" spans="1:12" ht="18">
      <c r="A2" s="26" t="s">
        <v>30</v>
      </c>
      <c r="B2"/>
      <c r="F2"/>
    </row>
    <row r="3" spans="1:12" s="1" customFormat="1" ht="15.6">
      <c r="A3" s="196" t="s">
        <v>31</v>
      </c>
      <c r="I3" s="2"/>
    </row>
    <row r="4" spans="1:12" s="1" customFormat="1" ht="15.6">
      <c r="A4" s="196"/>
      <c r="I4" s="2"/>
    </row>
    <row r="5" spans="1:12" ht="14.1">
      <c r="A5" s="318"/>
      <c r="B5" s="319"/>
      <c r="C5" s="369" t="s">
        <v>32</v>
      </c>
      <c r="D5" s="369"/>
      <c r="E5" s="369"/>
      <c r="F5" s="369" t="s">
        <v>33</v>
      </c>
      <c r="G5" s="369"/>
      <c r="H5" s="370"/>
    </row>
    <row r="6" spans="1:12" ht="14.1">
      <c r="A6" s="35"/>
      <c r="B6" s="128" t="s">
        <v>34</v>
      </c>
      <c r="C6" s="27" t="s">
        <v>34</v>
      </c>
      <c r="D6" s="27" t="s">
        <v>35</v>
      </c>
      <c r="E6" s="320" t="s">
        <v>36</v>
      </c>
      <c r="F6" s="27" t="s">
        <v>34</v>
      </c>
      <c r="G6" s="27" t="s">
        <v>37</v>
      </c>
      <c r="H6" s="321" t="s">
        <v>38</v>
      </c>
    </row>
    <row r="7" spans="1:12" ht="27.95">
      <c r="A7" s="322" t="s">
        <v>39</v>
      </c>
      <c r="B7" s="23"/>
      <c r="C7" s="323"/>
      <c r="D7" s="24" t="s">
        <v>40</v>
      </c>
      <c r="E7" s="24" t="s">
        <v>41</v>
      </c>
      <c r="F7" s="24"/>
      <c r="G7" s="24" t="s">
        <v>42</v>
      </c>
      <c r="H7" s="45" t="s">
        <v>43</v>
      </c>
    </row>
    <row r="8" spans="1:12" ht="12.75" customHeight="1">
      <c r="A8" s="200" t="s">
        <v>44</v>
      </c>
      <c r="B8" s="324">
        <f>SUM(C8,F8)</f>
        <v>22018.298114902929</v>
      </c>
      <c r="C8" s="325">
        <f>SUM(D8:E8)</f>
        <v>19314.558465189366</v>
      </c>
      <c r="D8" s="272">
        <v>12039.802931879627</v>
      </c>
      <c r="E8" s="166">
        <v>7274.7555333097371</v>
      </c>
      <c r="F8" s="272">
        <f>SUM(G8:H8)</f>
        <v>2703.7396497135619</v>
      </c>
      <c r="G8" s="325">
        <v>2023.849425296562</v>
      </c>
      <c r="H8" s="272">
        <v>679.8902244169999</v>
      </c>
    </row>
    <row r="9" spans="1:12" ht="12.75" customHeight="1">
      <c r="A9" s="200" t="s">
        <v>45</v>
      </c>
      <c r="B9" s="168">
        <f>SUM(C9,F9)</f>
        <v>3798</v>
      </c>
      <c r="C9" s="165">
        <f>SUM(D9:E9)</f>
        <v>3793</v>
      </c>
      <c r="D9" s="272">
        <v>2629</v>
      </c>
      <c r="E9" s="167">
        <v>1164</v>
      </c>
      <c r="F9" s="167">
        <f>SUM(G9:H9)</f>
        <v>5</v>
      </c>
      <c r="G9" s="326">
        <v>2</v>
      </c>
      <c r="H9" s="167">
        <v>3</v>
      </c>
    </row>
    <row r="10" spans="1:12" ht="12.75" customHeight="1">
      <c r="A10" s="201" t="s">
        <v>34</v>
      </c>
      <c r="B10" s="327">
        <f t="shared" ref="B10:H10" si="0">B8+B9</f>
        <v>25816.298114902929</v>
      </c>
      <c r="C10" s="327">
        <f t="shared" si="0"/>
        <v>23107.558465189366</v>
      </c>
      <c r="D10" s="327">
        <f t="shared" si="0"/>
        <v>14668.802931879627</v>
      </c>
      <c r="E10" s="327">
        <f t="shared" si="0"/>
        <v>8438.7555333097371</v>
      </c>
      <c r="F10" s="327">
        <f t="shared" si="0"/>
        <v>2708.7396497135619</v>
      </c>
      <c r="G10" s="327">
        <f t="shared" si="0"/>
        <v>2025.849425296562</v>
      </c>
      <c r="H10" s="327">
        <f t="shared" si="0"/>
        <v>682.8902244169999</v>
      </c>
    </row>
    <row r="11" spans="1:12" ht="14.1" customHeight="1">
      <c r="A11" s="1"/>
      <c r="B11" s="328"/>
      <c r="C11" s="328"/>
      <c r="D11" s="328"/>
      <c r="E11" s="328"/>
      <c r="F11" s="328"/>
      <c r="G11" s="328"/>
      <c r="H11" s="328"/>
      <c r="J11" s="283"/>
      <c r="K11" s="283"/>
      <c r="L11" s="283"/>
    </row>
    <row r="12" spans="1:12">
      <c r="A12" s="204" t="s">
        <v>46</v>
      </c>
      <c r="B12" s="329"/>
      <c r="C12" s="329"/>
      <c r="D12" s="329"/>
      <c r="E12" s="329"/>
      <c r="F12" s="329"/>
      <c r="G12" s="329"/>
      <c r="H12" s="329"/>
    </row>
    <row r="14" spans="1:12">
      <c r="A14" s="315" t="s">
        <v>47</v>
      </c>
    </row>
  </sheetData>
  <mergeCells count="2">
    <mergeCell ref="C5:E5"/>
    <mergeCell ref="F5:H5"/>
  </mergeCells>
  <hyperlinks>
    <hyperlink ref="A14" location="Innhold!A1" display="Innhold og tegnforklaring" xr:uid="{279BF03C-BE8A-4AE1-B2E0-AC79F959459B}"/>
  </hyperlink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8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7B9B-1C42-4916-B8B9-24D3FC58DC14}">
  <sheetPr>
    <pageSetUpPr fitToPage="1"/>
  </sheetPr>
  <dimension ref="A1:M33"/>
  <sheetViews>
    <sheetView showGridLines="0" zoomScaleNormal="100" zoomScaleSheetLayoutView="100" workbookViewId="0">
      <selection activeCell="H20" sqref="H20"/>
    </sheetView>
  </sheetViews>
  <sheetFormatPr defaultColWidth="9.140625" defaultRowHeight="12.6"/>
  <cols>
    <col min="1" max="1" width="42.28515625" style="182" customWidth="1"/>
    <col min="2" max="3" width="10.42578125" style="182" customWidth="1"/>
    <col min="4" max="4" width="10.5703125" style="182" customWidth="1"/>
    <col min="5" max="5" width="9.140625" style="182" customWidth="1"/>
    <col min="6" max="6" width="11.85546875" style="182" customWidth="1"/>
    <col min="7" max="7" width="10.42578125" style="182" customWidth="1"/>
    <col min="8" max="8" width="11.5703125" style="182" customWidth="1"/>
    <col min="9" max="9" width="8.85546875" style="182" customWidth="1"/>
    <col min="10" max="10" width="11.85546875" style="182" customWidth="1"/>
    <col min="11" max="11" width="7.85546875" style="182" customWidth="1"/>
    <col min="12" max="12" width="9" style="182" customWidth="1"/>
    <col min="13" max="13" width="11.7109375" style="182" customWidth="1"/>
    <col min="14" max="16384" width="9.140625" style="182"/>
  </cols>
  <sheetData>
    <row r="1" spans="1:13" ht="12.95">
      <c r="A1" s="25" t="s">
        <v>48</v>
      </c>
    </row>
    <row r="2" spans="1:13" s="195" customFormat="1" ht="18">
      <c r="A2" s="26" t="s">
        <v>49</v>
      </c>
    </row>
    <row r="3" spans="1:13" s="195" customFormat="1" ht="15.6">
      <c r="A3" s="196" t="s">
        <v>50</v>
      </c>
    </row>
    <row r="4" spans="1:13" ht="15.6">
      <c r="A4" s="196" t="s">
        <v>51</v>
      </c>
    </row>
    <row r="5" spans="1:13" ht="14.25" customHeight="1">
      <c r="A5" s="196"/>
    </row>
    <row r="6" spans="1:13" ht="14.25" customHeight="1">
      <c r="A6" s="187"/>
      <c r="B6" s="197"/>
      <c r="C6" s="197"/>
      <c r="D6" s="372" t="s">
        <v>52</v>
      </c>
      <c r="E6" s="373"/>
      <c r="F6" s="373"/>
      <c r="G6" s="373"/>
      <c r="H6" s="373"/>
      <c r="I6" s="373"/>
      <c r="J6" s="374"/>
      <c r="K6" s="375" t="s">
        <v>53</v>
      </c>
      <c r="L6" s="375"/>
      <c r="M6" s="372"/>
    </row>
    <row r="7" spans="1:13" s="199" customFormat="1" ht="14.1">
      <c r="A7" s="29"/>
      <c r="B7" s="17" t="s">
        <v>34</v>
      </c>
      <c r="C7" s="17" t="s">
        <v>54</v>
      </c>
      <c r="D7" s="68" t="s">
        <v>34</v>
      </c>
      <c r="E7" s="68" t="s">
        <v>55</v>
      </c>
      <c r="F7" s="376" t="s">
        <v>56</v>
      </c>
      <c r="G7" s="377"/>
      <c r="H7" s="68" t="s">
        <v>36</v>
      </c>
      <c r="I7" s="378" t="s">
        <v>57</v>
      </c>
      <c r="J7" s="379"/>
      <c r="K7" s="68" t="s">
        <v>34</v>
      </c>
      <c r="L7" s="68" t="s">
        <v>54</v>
      </c>
      <c r="M7" s="198" t="s">
        <v>58</v>
      </c>
    </row>
    <row r="8" spans="1:13" s="199" customFormat="1" ht="16.5">
      <c r="A8" s="29"/>
      <c r="B8" s="17"/>
      <c r="C8" s="17" t="s">
        <v>59</v>
      </c>
      <c r="D8" s="68"/>
      <c r="E8" s="68" t="s">
        <v>60</v>
      </c>
      <c r="F8" s="68" t="s">
        <v>61</v>
      </c>
      <c r="G8" s="68" t="s">
        <v>62</v>
      </c>
      <c r="H8" s="68" t="s">
        <v>63</v>
      </c>
      <c r="I8" s="68" t="s">
        <v>34</v>
      </c>
      <c r="J8" s="68" t="s">
        <v>64</v>
      </c>
      <c r="K8" s="68"/>
      <c r="L8" s="68" t="s">
        <v>59</v>
      </c>
      <c r="M8" s="198" t="s">
        <v>65</v>
      </c>
    </row>
    <row r="9" spans="1:13" ht="12.75" customHeight="1">
      <c r="A9" s="69" t="s">
        <v>39</v>
      </c>
      <c r="B9" s="18"/>
      <c r="C9" s="18"/>
      <c r="D9" s="18"/>
      <c r="E9" s="18"/>
      <c r="F9" s="18" t="s">
        <v>66</v>
      </c>
      <c r="G9" s="18"/>
      <c r="H9" s="77"/>
      <c r="I9" s="18"/>
      <c r="J9" s="18" t="s">
        <v>67</v>
      </c>
      <c r="K9" s="18"/>
      <c r="L9" s="18"/>
      <c r="M9" s="28"/>
    </row>
    <row r="10" spans="1:13" ht="12.75" customHeight="1">
      <c r="A10" s="200" t="s">
        <v>68</v>
      </c>
      <c r="B10" s="174">
        <f>C10+D10</f>
        <v>4936</v>
      </c>
      <c r="C10" s="245">
        <v>2833</v>
      </c>
      <c r="D10" s="174">
        <f>SUM(E10:I10)</f>
        <v>2103</v>
      </c>
      <c r="E10" s="174">
        <v>247</v>
      </c>
      <c r="F10" s="246">
        <v>1084</v>
      </c>
      <c r="G10" s="247">
        <v>472</v>
      </c>
      <c r="H10" s="245">
        <v>81</v>
      </c>
      <c r="I10" s="245">
        <v>219</v>
      </c>
      <c r="J10" s="245">
        <v>185</v>
      </c>
      <c r="K10" s="175">
        <f>SUM(L10:M10)</f>
        <v>100</v>
      </c>
      <c r="L10" s="175">
        <f>C10/B10*100</f>
        <v>57.394651539708263</v>
      </c>
      <c r="M10" s="176">
        <f>D10/B10*100</f>
        <v>42.605348460291737</v>
      </c>
    </row>
    <row r="11" spans="1:13" ht="12.75" customHeight="1">
      <c r="A11" s="200" t="s">
        <v>69</v>
      </c>
      <c r="B11" s="174">
        <f t="shared" ref="B11:B26" si="0">C11+D11</f>
        <v>4865</v>
      </c>
      <c r="C11" s="247">
        <v>2995</v>
      </c>
      <c r="D11" s="174">
        <f>SUM(E11:I11)</f>
        <v>1870</v>
      </c>
      <c r="E11" s="174">
        <v>81</v>
      </c>
      <c r="F11" s="246">
        <v>1035</v>
      </c>
      <c r="G11" s="247">
        <v>312</v>
      </c>
      <c r="H11" s="247">
        <v>163</v>
      </c>
      <c r="I11" s="247">
        <v>279</v>
      </c>
      <c r="J11" s="247">
        <v>183</v>
      </c>
      <c r="K11" s="175">
        <f t="shared" ref="K11:K23" si="1">SUM(L11:M11)</f>
        <v>100</v>
      </c>
      <c r="L11" s="175">
        <f t="shared" ref="L11:L27" si="2">C11/B11*100</f>
        <v>61.562178828365873</v>
      </c>
      <c r="M11" s="176">
        <f t="shared" ref="M11:M21" si="3">D11/B11*100</f>
        <v>38.437821171634127</v>
      </c>
    </row>
    <row r="12" spans="1:13">
      <c r="A12" s="200" t="s">
        <v>70</v>
      </c>
      <c r="B12" s="174">
        <f t="shared" si="0"/>
        <v>2599</v>
      </c>
      <c r="C12" s="247">
        <v>1649</v>
      </c>
      <c r="D12" s="174">
        <f t="shared" ref="D12:D26" si="4">SUM(E12:I12)</f>
        <v>950</v>
      </c>
      <c r="E12" s="174">
        <v>38</v>
      </c>
      <c r="F12" s="246">
        <v>528</v>
      </c>
      <c r="G12" s="247">
        <v>97</v>
      </c>
      <c r="H12" s="247">
        <v>125</v>
      </c>
      <c r="I12" s="247">
        <v>162</v>
      </c>
      <c r="J12" s="247">
        <v>123</v>
      </c>
      <c r="K12" s="175">
        <f t="shared" si="1"/>
        <v>100</v>
      </c>
      <c r="L12" s="175">
        <f t="shared" si="2"/>
        <v>63.447479799923045</v>
      </c>
      <c r="M12" s="176">
        <f t="shared" si="3"/>
        <v>36.552520200076955</v>
      </c>
    </row>
    <row r="13" spans="1:13">
      <c r="A13" s="200" t="s">
        <v>71</v>
      </c>
      <c r="B13" s="174">
        <f t="shared" si="0"/>
        <v>1995</v>
      </c>
      <c r="C13" s="247">
        <v>1582</v>
      </c>
      <c r="D13" s="174">
        <f t="shared" si="4"/>
        <v>413</v>
      </c>
      <c r="E13" s="174">
        <v>22</v>
      </c>
      <c r="F13" s="246">
        <v>231</v>
      </c>
      <c r="G13" s="247">
        <v>59</v>
      </c>
      <c r="H13" s="247">
        <v>7</v>
      </c>
      <c r="I13" s="247">
        <v>94</v>
      </c>
      <c r="J13" s="247">
        <v>33</v>
      </c>
      <c r="K13" s="175">
        <f>SUM(L13:M13)</f>
        <v>100.00000000000001</v>
      </c>
      <c r="L13" s="175">
        <f>C13/B13*100</f>
        <v>79.298245614035096</v>
      </c>
      <c r="M13" s="176">
        <f>D13/B13*100</f>
        <v>20.701754385964914</v>
      </c>
    </row>
    <row r="14" spans="1:13">
      <c r="A14" s="200" t="s">
        <v>72</v>
      </c>
      <c r="B14" s="174">
        <f t="shared" si="0"/>
        <v>1986</v>
      </c>
      <c r="C14" s="247">
        <v>1342</v>
      </c>
      <c r="D14" s="174">
        <f t="shared" si="4"/>
        <v>644</v>
      </c>
      <c r="E14" s="174">
        <v>24</v>
      </c>
      <c r="F14" s="246">
        <v>287</v>
      </c>
      <c r="G14" s="247">
        <v>183</v>
      </c>
      <c r="H14" s="247">
        <v>86</v>
      </c>
      <c r="I14" s="247">
        <v>64</v>
      </c>
      <c r="J14" s="247">
        <v>49</v>
      </c>
      <c r="K14" s="175">
        <f t="shared" si="1"/>
        <v>100</v>
      </c>
      <c r="L14" s="175">
        <f t="shared" si="2"/>
        <v>67.573011077542802</v>
      </c>
      <c r="M14" s="176">
        <f t="shared" si="3"/>
        <v>32.426988922457198</v>
      </c>
    </row>
    <row r="15" spans="1:13" ht="14.25" customHeight="1">
      <c r="A15" s="200" t="s">
        <v>73</v>
      </c>
      <c r="B15" s="174">
        <f t="shared" si="0"/>
        <v>1033</v>
      </c>
      <c r="C15" s="247">
        <v>782</v>
      </c>
      <c r="D15" s="174">
        <f t="shared" si="4"/>
        <v>251</v>
      </c>
      <c r="E15" s="174">
        <v>8</v>
      </c>
      <c r="F15" s="246">
        <v>105</v>
      </c>
      <c r="G15" s="247">
        <v>81</v>
      </c>
      <c r="H15" s="247">
        <v>20</v>
      </c>
      <c r="I15" s="247">
        <v>37</v>
      </c>
      <c r="J15" s="247">
        <v>20</v>
      </c>
      <c r="K15" s="175">
        <f t="shared" si="1"/>
        <v>100</v>
      </c>
      <c r="L15" s="175">
        <f t="shared" si="2"/>
        <v>75.701839303000966</v>
      </c>
      <c r="M15" s="176">
        <f t="shared" si="3"/>
        <v>24.298160696999034</v>
      </c>
    </row>
    <row r="16" spans="1:13">
      <c r="A16" s="200" t="s">
        <v>74</v>
      </c>
      <c r="B16" s="174">
        <f t="shared" si="0"/>
        <v>720</v>
      </c>
      <c r="C16" s="247">
        <v>554</v>
      </c>
      <c r="D16" s="174">
        <f t="shared" si="4"/>
        <v>166</v>
      </c>
      <c r="E16" s="174">
        <v>18</v>
      </c>
      <c r="F16" s="246">
        <v>83</v>
      </c>
      <c r="G16" s="247">
        <v>14</v>
      </c>
      <c r="H16" s="247">
        <v>5</v>
      </c>
      <c r="I16" s="247">
        <v>46</v>
      </c>
      <c r="J16" s="247">
        <v>13</v>
      </c>
      <c r="K16" s="175">
        <f t="shared" si="1"/>
        <v>100</v>
      </c>
      <c r="L16" s="175">
        <f t="shared" si="2"/>
        <v>76.944444444444443</v>
      </c>
      <c r="M16" s="176">
        <f t="shared" si="3"/>
        <v>23.055555555555557</v>
      </c>
    </row>
    <row r="17" spans="1:13">
      <c r="A17" s="200" t="s">
        <v>75</v>
      </c>
      <c r="B17" s="174">
        <f t="shared" si="0"/>
        <v>623</v>
      </c>
      <c r="C17" s="247">
        <v>534</v>
      </c>
      <c r="D17" s="174">
        <f t="shared" si="4"/>
        <v>89</v>
      </c>
      <c r="E17" s="174">
        <v>4</v>
      </c>
      <c r="F17" s="246">
        <v>47</v>
      </c>
      <c r="G17" s="247">
        <v>21</v>
      </c>
      <c r="H17" s="247">
        <v>11</v>
      </c>
      <c r="I17" s="247">
        <v>6</v>
      </c>
      <c r="J17" s="247">
        <v>5</v>
      </c>
      <c r="K17" s="175">
        <f t="shared" si="1"/>
        <v>100</v>
      </c>
      <c r="L17" s="175">
        <f t="shared" si="2"/>
        <v>85.714285714285708</v>
      </c>
      <c r="M17" s="176">
        <f>D17/B17*100</f>
        <v>14.285714285714285</v>
      </c>
    </row>
    <row r="18" spans="1:13">
      <c r="A18" s="200" t="s">
        <v>76</v>
      </c>
      <c r="B18" s="174">
        <f t="shared" si="0"/>
        <v>564</v>
      </c>
      <c r="C18" s="247">
        <v>470</v>
      </c>
      <c r="D18" s="174">
        <f t="shared" si="4"/>
        <v>94</v>
      </c>
      <c r="E18" s="174">
        <v>4</v>
      </c>
      <c r="F18" s="246">
        <v>33</v>
      </c>
      <c r="G18" s="247">
        <v>46</v>
      </c>
      <c r="H18" s="247">
        <v>7</v>
      </c>
      <c r="I18" s="247">
        <v>4</v>
      </c>
      <c r="J18" s="247">
        <v>3</v>
      </c>
      <c r="K18" s="175">
        <f>SUM(L18:M18)</f>
        <v>100</v>
      </c>
      <c r="L18" s="175">
        <f>C18/B18*100</f>
        <v>83.333333333333343</v>
      </c>
      <c r="M18" s="176">
        <f>D18/B18*100</f>
        <v>16.666666666666664</v>
      </c>
    </row>
    <row r="19" spans="1:13">
      <c r="A19" s="200" t="s">
        <v>77</v>
      </c>
      <c r="B19" s="174">
        <f t="shared" si="0"/>
        <v>563</v>
      </c>
      <c r="C19" s="247">
        <v>511</v>
      </c>
      <c r="D19" s="174">
        <f t="shared" si="4"/>
        <v>52</v>
      </c>
      <c r="E19" s="247">
        <v>6</v>
      </c>
      <c r="F19" s="247">
        <v>21</v>
      </c>
      <c r="G19" s="248">
        <v>15</v>
      </c>
      <c r="H19" s="247">
        <v>1</v>
      </c>
      <c r="I19" s="248">
        <v>9</v>
      </c>
      <c r="J19" s="248">
        <v>7</v>
      </c>
      <c r="K19" s="175">
        <f t="shared" si="1"/>
        <v>100</v>
      </c>
      <c r="L19" s="175">
        <f t="shared" si="2"/>
        <v>90.763765541740668</v>
      </c>
      <c r="M19" s="176">
        <f t="shared" si="3"/>
        <v>9.2362344582593252</v>
      </c>
    </row>
    <row r="20" spans="1:13">
      <c r="A20" s="200" t="s">
        <v>78</v>
      </c>
      <c r="B20" s="174">
        <f t="shared" si="0"/>
        <v>458</v>
      </c>
      <c r="C20" s="247">
        <v>390</v>
      </c>
      <c r="D20" s="174">
        <f t="shared" si="4"/>
        <v>68</v>
      </c>
      <c r="E20" s="247">
        <v>7</v>
      </c>
      <c r="F20" s="247">
        <v>23</v>
      </c>
      <c r="G20" s="247">
        <v>32</v>
      </c>
      <c r="H20" s="248" t="s">
        <v>25</v>
      </c>
      <c r="I20" s="247">
        <v>6</v>
      </c>
      <c r="J20" s="247">
        <v>6</v>
      </c>
      <c r="K20" s="175">
        <f>SUM(L20:M20)</f>
        <v>100</v>
      </c>
      <c r="L20" s="175">
        <f>C20/B20*100</f>
        <v>85.1528384279476</v>
      </c>
      <c r="M20" s="176">
        <f>D20/B20*100</f>
        <v>14.847161572052403</v>
      </c>
    </row>
    <row r="21" spans="1:13">
      <c r="A21" s="200" t="s">
        <v>79</v>
      </c>
      <c r="B21" s="174">
        <f t="shared" si="0"/>
        <v>369</v>
      </c>
      <c r="C21" s="247">
        <v>287</v>
      </c>
      <c r="D21" s="174">
        <f t="shared" si="4"/>
        <v>82</v>
      </c>
      <c r="E21" s="247">
        <v>10</v>
      </c>
      <c r="F21" s="247">
        <v>24</v>
      </c>
      <c r="G21" s="247">
        <v>36</v>
      </c>
      <c r="H21" s="248">
        <v>2</v>
      </c>
      <c r="I21" s="247">
        <v>10</v>
      </c>
      <c r="J21" s="247">
        <v>9</v>
      </c>
      <c r="K21" s="175">
        <f t="shared" si="1"/>
        <v>100</v>
      </c>
      <c r="L21" s="175">
        <f t="shared" si="2"/>
        <v>77.777777777777786</v>
      </c>
      <c r="M21" s="176">
        <f t="shared" si="3"/>
        <v>22.222222222222221</v>
      </c>
    </row>
    <row r="22" spans="1:13">
      <c r="A22" s="200" t="s">
        <v>80</v>
      </c>
      <c r="B22" s="174">
        <f t="shared" si="0"/>
        <v>295</v>
      </c>
      <c r="C22" s="247">
        <v>50</v>
      </c>
      <c r="D22" s="174">
        <f t="shared" si="4"/>
        <v>245</v>
      </c>
      <c r="E22" s="247">
        <v>19</v>
      </c>
      <c r="F22" s="247">
        <v>22</v>
      </c>
      <c r="G22" s="247">
        <v>0</v>
      </c>
      <c r="H22" s="247">
        <v>203</v>
      </c>
      <c r="I22" s="247">
        <v>1</v>
      </c>
      <c r="J22" s="247">
        <v>0</v>
      </c>
      <c r="K22" s="175">
        <f t="shared" si="1"/>
        <v>100</v>
      </c>
      <c r="L22" s="175">
        <f>C22/B22*100</f>
        <v>16.949152542372879</v>
      </c>
      <c r="M22" s="176">
        <f>D22/B22*100</f>
        <v>83.050847457627114</v>
      </c>
    </row>
    <row r="23" spans="1:13">
      <c r="A23" s="200" t="s">
        <v>81</v>
      </c>
      <c r="B23" s="174">
        <f t="shared" si="0"/>
        <v>251</v>
      </c>
      <c r="C23" s="174">
        <v>208</v>
      </c>
      <c r="D23" s="174">
        <f t="shared" si="4"/>
        <v>43</v>
      </c>
      <c r="E23" s="174">
        <v>2</v>
      </c>
      <c r="F23" s="174">
        <v>30</v>
      </c>
      <c r="G23" s="247">
        <v>0</v>
      </c>
      <c r="H23" s="174">
        <v>3</v>
      </c>
      <c r="I23" s="174">
        <v>8</v>
      </c>
      <c r="J23" s="174">
        <v>6</v>
      </c>
      <c r="K23" s="175">
        <f t="shared" si="1"/>
        <v>100</v>
      </c>
      <c r="L23" s="175">
        <f t="shared" si="2"/>
        <v>82.86852589641434</v>
      </c>
      <c r="M23" s="176">
        <f>D23/B23*100</f>
        <v>17.131474103585656</v>
      </c>
    </row>
    <row r="24" spans="1:13" ht="14.45">
      <c r="A24" s="200" t="s">
        <v>82</v>
      </c>
      <c r="B24" s="174">
        <f t="shared" si="0"/>
        <v>990</v>
      </c>
      <c r="C24" s="247">
        <v>752</v>
      </c>
      <c r="D24" s="174">
        <f t="shared" si="4"/>
        <v>238</v>
      </c>
      <c r="E24" s="247">
        <v>12</v>
      </c>
      <c r="F24" s="247">
        <v>54</v>
      </c>
      <c r="G24" s="247">
        <v>49</v>
      </c>
      <c r="H24" s="247">
        <v>111</v>
      </c>
      <c r="I24" s="247">
        <v>12</v>
      </c>
      <c r="J24" s="247">
        <v>7</v>
      </c>
      <c r="K24" s="175">
        <f t="shared" ref="K24:K26" si="5">SUM(L24:M24)</f>
        <v>100</v>
      </c>
      <c r="L24" s="175">
        <f t="shared" si="2"/>
        <v>75.959595959595958</v>
      </c>
      <c r="M24" s="176">
        <f>D24/B24*100</f>
        <v>24.040404040404042</v>
      </c>
    </row>
    <row r="25" spans="1:13" ht="14.45">
      <c r="A25" s="200" t="s">
        <v>83</v>
      </c>
      <c r="B25" s="174">
        <f t="shared" si="0"/>
        <v>332</v>
      </c>
      <c r="C25" s="247">
        <v>290</v>
      </c>
      <c r="D25" s="174">
        <f t="shared" si="4"/>
        <v>42</v>
      </c>
      <c r="E25" s="247">
        <v>1</v>
      </c>
      <c r="F25" s="247">
        <v>13</v>
      </c>
      <c r="G25" s="247">
        <v>20</v>
      </c>
      <c r="H25" s="247">
        <v>4</v>
      </c>
      <c r="I25" s="247">
        <v>4</v>
      </c>
      <c r="J25" s="247">
        <v>3</v>
      </c>
      <c r="K25" s="175">
        <f t="shared" si="5"/>
        <v>100</v>
      </c>
      <c r="L25" s="175">
        <f t="shared" si="2"/>
        <v>87.349397590361448</v>
      </c>
      <c r="M25" s="176">
        <f t="shared" ref="M25:M27" si="6">D25/B25*100</f>
        <v>12.650602409638553</v>
      </c>
    </row>
    <row r="26" spans="1:13">
      <c r="A26" s="200" t="s">
        <v>84</v>
      </c>
      <c r="B26" s="174">
        <f t="shared" si="0"/>
        <v>3756</v>
      </c>
      <c r="C26" s="247">
        <v>2896</v>
      </c>
      <c r="D26" s="174">
        <f t="shared" si="4"/>
        <v>860</v>
      </c>
      <c r="E26" s="247">
        <v>115</v>
      </c>
      <c r="F26" s="247">
        <v>287</v>
      </c>
      <c r="G26" s="247">
        <v>149</v>
      </c>
      <c r="H26" s="247">
        <v>261</v>
      </c>
      <c r="I26" s="247">
        <v>48</v>
      </c>
      <c r="J26" s="247">
        <v>26</v>
      </c>
      <c r="K26" s="175">
        <f t="shared" si="5"/>
        <v>100</v>
      </c>
      <c r="L26" s="175">
        <f t="shared" si="2"/>
        <v>77.103301384451541</v>
      </c>
      <c r="M26" s="176">
        <f t="shared" si="6"/>
        <v>22.896698615548456</v>
      </c>
    </row>
    <row r="27" spans="1:13" ht="12.95">
      <c r="A27" s="201" t="s">
        <v>34</v>
      </c>
      <c r="B27" s="146">
        <f t="shared" ref="B27:J27" si="7">SUM(B10:B26)</f>
        <v>26335</v>
      </c>
      <c r="C27" s="146">
        <f t="shared" si="7"/>
        <v>18125</v>
      </c>
      <c r="D27" s="146">
        <f t="shared" si="7"/>
        <v>8210</v>
      </c>
      <c r="E27" s="146">
        <f t="shared" si="7"/>
        <v>618</v>
      </c>
      <c r="F27" s="146">
        <f t="shared" si="7"/>
        <v>3907</v>
      </c>
      <c r="G27" s="146">
        <f t="shared" si="7"/>
        <v>1586</v>
      </c>
      <c r="H27" s="146">
        <f t="shared" si="7"/>
        <v>1090</v>
      </c>
      <c r="I27" s="146">
        <f t="shared" si="7"/>
        <v>1009</v>
      </c>
      <c r="J27" s="146">
        <f t="shared" si="7"/>
        <v>678</v>
      </c>
      <c r="K27" s="206">
        <f t="shared" ref="K27" si="8">SUM(L27:M27)</f>
        <v>100</v>
      </c>
      <c r="L27" s="206">
        <f t="shared" si="2"/>
        <v>68.824757926713502</v>
      </c>
      <c r="M27" s="207">
        <f t="shared" si="6"/>
        <v>31.175242073286501</v>
      </c>
    </row>
    <row r="28" spans="1:13" ht="12.95">
      <c r="A28" s="202"/>
      <c r="B28" s="149"/>
      <c r="C28" s="177"/>
      <c r="D28" s="203"/>
      <c r="E28" s="177"/>
      <c r="F28" s="177"/>
      <c r="G28" s="177"/>
      <c r="H28" s="177"/>
      <c r="I28" s="177"/>
      <c r="J28" s="177"/>
      <c r="K28" s="178"/>
      <c r="L28" s="178"/>
      <c r="M28" s="178"/>
    </row>
    <row r="29" spans="1:13">
      <c r="A29" s="371" t="s">
        <v>85</v>
      </c>
      <c r="B29" s="371"/>
      <c r="C29" s="371"/>
      <c r="D29" s="371"/>
      <c r="E29" s="371"/>
      <c r="F29" s="371"/>
      <c r="G29" s="371"/>
      <c r="H29" s="371"/>
    </row>
    <row r="30" spans="1:13" ht="36" customHeight="1">
      <c r="A30" s="371" t="s">
        <v>86</v>
      </c>
      <c r="B30" s="371"/>
      <c r="C30" s="371"/>
      <c r="D30" s="371"/>
      <c r="E30" s="371"/>
      <c r="F30" s="371"/>
      <c r="G30" s="371"/>
      <c r="H30" s="371"/>
    </row>
    <row r="31" spans="1:13">
      <c r="A31" s="352" t="s">
        <v>87</v>
      </c>
      <c r="B31" s="351"/>
      <c r="C31" s="351"/>
      <c r="D31" s="351"/>
      <c r="E31" s="351"/>
      <c r="F31" s="351"/>
      <c r="G31" s="351"/>
      <c r="H31" s="351"/>
    </row>
    <row r="32" spans="1:13">
      <c r="A32" s="204" t="s">
        <v>88</v>
      </c>
      <c r="B32" s="3"/>
      <c r="C32" s="205"/>
      <c r="D32" s="3"/>
      <c r="E32" s="3"/>
      <c r="F32" s="3"/>
      <c r="G32" s="3"/>
      <c r="H32" s="3"/>
    </row>
    <row r="33" spans="2:10">
      <c r="B33" s="293"/>
      <c r="C33" s="293"/>
      <c r="D33" s="293"/>
      <c r="E33" s="293"/>
      <c r="F33" s="293"/>
      <c r="G33" s="293"/>
      <c r="H33" s="293"/>
      <c r="I33" s="293"/>
      <c r="J33" s="293"/>
    </row>
  </sheetData>
  <mergeCells count="6">
    <mergeCell ref="A30:H30"/>
    <mergeCell ref="D6:J6"/>
    <mergeCell ref="K6:M6"/>
    <mergeCell ref="F7:G7"/>
    <mergeCell ref="I7:J7"/>
    <mergeCell ref="A29:H29"/>
  </mergeCells>
  <pageMargins left="0.54" right="0.17" top="0.984251969" bottom="0.984251969" header="0.5" footer="0.5"/>
  <pageSetup paperSize="9" scale="85" orientation="landscape" r:id="rId1"/>
  <headerFooter alignWithMargins="0"/>
  <colBreaks count="1" manualBreakCount="1">
    <brk id="13" max="1048575" man="1"/>
  </colBreaks>
  <ignoredErrors>
    <ignoredError sqref="D27 D10:D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N35"/>
  <sheetViews>
    <sheetView showGridLines="0" zoomScaleNormal="100" zoomScaleSheetLayoutView="100" workbookViewId="0">
      <selection activeCell="H20" sqref="H20"/>
    </sheetView>
  </sheetViews>
  <sheetFormatPr defaultColWidth="9.140625" defaultRowHeight="12.6"/>
  <cols>
    <col min="1" max="1" width="41.28515625" style="63" customWidth="1"/>
    <col min="2" max="2" width="10.42578125" style="63" customWidth="1"/>
    <col min="3" max="5" width="9.140625" style="63" customWidth="1"/>
    <col min="6" max="6" width="11.85546875" style="63" customWidth="1"/>
    <col min="7" max="7" width="11.28515625" style="63" customWidth="1"/>
    <col min="8" max="8" width="8.7109375" style="63" customWidth="1"/>
    <col min="9" max="9" width="8.85546875" style="63" customWidth="1"/>
    <col min="10" max="10" width="11.85546875" style="63" customWidth="1"/>
    <col min="11" max="11" width="6.7109375" style="63" customWidth="1"/>
    <col min="12" max="12" width="8.7109375" style="63" customWidth="1"/>
    <col min="13" max="13" width="11.5703125" style="63" customWidth="1"/>
    <col min="14" max="16384" width="9.140625" style="63"/>
  </cols>
  <sheetData>
    <row r="1" spans="1:274" ht="15.6">
      <c r="A1" s="25" t="s">
        <v>48</v>
      </c>
      <c r="B1" s="163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/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  <c r="EN1" s="260"/>
      <c r="EO1" s="260"/>
      <c r="EP1" s="260"/>
      <c r="EQ1" s="260"/>
      <c r="ER1" s="260"/>
      <c r="ES1" s="260"/>
      <c r="ET1" s="260"/>
      <c r="EU1" s="260"/>
      <c r="EV1" s="260"/>
      <c r="EW1" s="260"/>
      <c r="EX1" s="260"/>
      <c r="EY1" s="260"/>
      <c r="EZ1" s="260"/>
      <c r="FA1" s="260"/>
      <c r="FB1" s="260"/>
      <c r="FC1" s="260"/>
      <c r="FD1" s="260"/>
      <c r="FE1" s="260"/>
      <c r="FF1" s="260"/>
      <c r="FG1" s="260"/>
      <c r="FH1" s="260"/>
      <c r="FI1" s="260"/>
      <c r="FJ1" s="260"/>
      <c r="FK1" s="260"/>
      <c r="FL1" s="260"/>
      <c r="FM1" s="260"/>
      <c r="FN1" s="260"/>
      <c r="FO1" s="260"/>
      <c r="FP1" s="260"/>
      <c r="FQ1" s="260"/>
      <c r="FR1" s="260"/>
      <c r="FS1" s="260"/>
      <c r="FT1" s="260"/>
      <c r="FU1" s="260"/>
      <c r="FV1" s="260"/>
      <c r="FW1" s="260"/>
      <c r="FX1" s="260"/>
      <c r="FY1" s="260"/>
      <c r="FZ1" s="260"/>
      <c r="GA1" s="260"/>
      <c r="GB1" s="260"/>
      <c r="GC1" s="260"/>
      <c r="GD1" s="260"/>
      <c r="GE1" s="260"/>
      <c r="GF1" s="260"/>
      <c r="GG1" s="260"/>
      <c r="GH1" s="260"/>
      <c r="GI1" s="260"/>
      <c r="GJ1" s="260"/>
      <c r="GK1" s="260"/>
      <c r="GL1" s="260"/>
      <c r="GM1" s="260"/>
      <c r="GN1" s="260"/>
      <c r="GO1" s="260"/>
      <c r="GP1" s="260"/>
      <c r="GQ1" s="260"/>
      <c r="GR1" s="260"/>
      <c r="GS1" s="260"/>
      <c r="GT1" s="260"/>
      <c r="GU1" s="260"/>
      <c r="GV1" s="260"/>
      <c r="GW1" s="260"/>
      <c r="GX1" s="260"/>
      <c r="GY1" s="260"/>
      <c r="GZ1" s="260"/>
      <c r="HA1" s="260"/>
      <c r="HB1" s="260"/>
      <c r="HC1" s="260"/>
      <c r="HD1" s="260"/>
      <c r="HE1" s="260"/>
      <c r="HF1" s="260"/>
      <c r="HG1" s="260"/>
      <c r="HH1" s="260"/>
      <c r="HI1" s="260"/>
      <c r="HJ1" s="260"/>
      <c r="HK1" s="260"/>
      <c r="HL1" s="260"/>
      <c r="HM1" s="260"/>
      <c r="HN1" s="260"/>
      <c r="HO1" s="260"/>
      <c r="HP1" s="260"/>
      <c r="HQ1" s="260"/>
      <c r="HR1" s="260"/>
      <c r="HS1" s="260"/>
      <c r="HT1" s="260"/>
      <c r="HU1" s="260"/>
      <c r="HV1" s="260"/>
      <c r="HW1" s="260"/>
      <c r="HX1" s="260"/>
      <c r="HY1" s="260"/>
      <c r="HZ1" s="260"/>
      <c r="IA1" s="260"/>
      <c r="IB1" s="260"/>
      <c r="IC1" s="260"/>
      <c r="ID1" s="260"/>
      <c r="IE1" s="260"/>
      <c r="IF1" s="260"/>
      <c r="IG1" s="260"/>
      <c r="IH1" s="260"/>
      <c r="II1" s="260"/>
      <c r="IJ1" s="260"/>
      <c r="IK1" s="260"/>
      <c r="IL1" s="260"/>
      <c r="IM1" s="260"/>
      <c r="IN1" s="260"/>
      <c r="IO1" s="260"/>
      <c r="IP1" s="260"/>
      <c r="IQ1" s="260"/>
      <c r="IR1" s="260"/>
      <c r="IS1" s="260"/>
      <c r="IT1" s="260"/>
      <c r="IU1" s="260"/>
      <c r="IV1" s="260"/>
      <c r="IW1" s="260"/>
      <c r="IX1" s="260"/>
      <c r="IY1" s="260"/>
      <c r="IZ1" s="260"/>
      <c r="JA1" s="260"/>
      <c r="JB1" s="260"/>
      <c r="JC1" s="260"/>
      <c r="JD1" s="260"/>
      <c r="JE1" s="260"/>
      <c r="JF1" s="260"/>
      <c r="JG1" s="260"/>
      <c r="JH1" s="260"/>
      <c r="JI1" s="260"/>
      <c r="JJ1" s="260"/>
      <c r="JK1" s="260"/>
      <c r="JL1" s="260"/>
      <c r="JM1" s="260"/>
      <c r="JN1" s="260"/>
    </row>
    <row r="2" spans="1:274" s="64" customFormat="1" ht="18">
      <c r="A2" s="26" t="s">
        <v>89</v>
      </c>
    </row>
    <row r="3" spans="1:274" s="64" customFormat="1" ht="15.6">
      <c r="A3" s="4" t="s">
        <v>90</v>
      </c>
    </row>
    <row r="4" spans="1:274" s="64" customFormat="1" ht="15.6">
      <c r="A4" s="4" t="s">
        <v>51</v>
      </c>
    </row>
    <row r="6" spans="1:274" s="70" customFormat="1" ht="14.25" customHeight="1">
      <c r="A6" s="261"/>
      <c r="B6" s="65"/>
      <c r="C6" s="65"/>
      <c r="D6" s="372" t="s">
        <v>52</v>
      </c>
      <c r="E6" s="373"/>
      <c r="F6" s="373"/>
      <c r="G6" s="373"/>
      <c r="H6" s="373"/>
      <c r="I6" s="373"/>
      <c r="J6" s="374"/>
      <c r="K6" s="375" t="s">
        <v>53</v>
      </c>
      <c r="L6" s="375"/>
      <c r="M6" s="372"/>
    </row>
    <row r="7" spans="1:274" s="75" customFormat="1" ht="14.25" customHeight="1">
      <c r="A7" s="29"/>
      <c r="B7" s="361" t="s">
        <v>34</v>
      </c>
      <c r="C7" s="361" t="s">
        <v>54</v>
      </c>
      <c r="D7" s="66" t="s">
        <v>34</v>
      </c>
      <c r="E7" s="66" t="s">
        <v>55</v>
      </c>
      <c r="F7" s="376" t="s">
        <v>56</v>
      </c>
      <c r="G7" s="377"/>
      <c r="H7" s="66" t="s">
        <v>36</v>
      </c>
      <c r="I7" s="380" t="s">
        <v>57</v>
      </c>
      <c r="J7" s="381"/>
      <c r="K7" s="66" t="s">
        <v>34</v>
      </c>
      <c r="L7" s="66" t="s">
        <v>54</v>
      </c>
      <c r="M7" s="67" t="s">
        <v>58</v>
      </c>
    </row>
    <row r="8" spans="1:274" s="76" customFormat="1" ht="16.5">
      <c r="A8" s="29"/>
      <c r="B8" s="17"/>
      <c r="C8" s="361" t="s">
        <v>59</v>
      </c>
      <c r="D8" s="68"/>
      <c r="E8" s="66" t="s">
        <v>60</v>
      </c>
      <c r="F8" s="66" t="s">
        <v>61</v>
      </c>
      <c r="G8" s="68" t="s">
        <v>91</v>
      </c>
      <c r="H8" s="68" t="s">
        <v>63</v>
      </c>
      <c r="I8" s="68" t="s">
        <v>34</v>
      </c>
      <c r="J8" s="68" t="s">
        <v>64</v>
      </c>
      <c r="K8" s="66"/>
      <c r="L8" s="66" t="s">
        <v>59</v>
      </c>
      <c r="M8" s="67" t="s">
        <v>65</v>
      </c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  <c r="IW8" s="75"/>
      <c r="IX8" s="75"/>
      <c r="IY8" s="75"/>
      <c r="IZ8" s="75"/>
      <c r="JA8" s="75"/>
      <c r="JB8" s="75"/>
      <c r="JC8" s="75"/>
      <c r="JD8" s="75"/>
      <c r="JE8" s="75"/>
      <c r="JF8" s="75"/>
      <c r="JG8" s="75"/>
      <c r="JH8" s="75"/>
      <c r="JI8" s="75"/>
      <c r="JJ8" s="75"/>
      <c r="JK8" s="75"/>
      <c r="JL8" s="75"/>
      <c r="JM8" s="75"/>
      <c r="JN8" s="75"/>
    </row>
    <row r="9" spans="1:274" s="75" customFormat="1" ht="14.1">
      <c r="A9" s="33" t="s">
        <v>39</v>
      </c>
      <c r="B9" s="18"/>
      <c r="C9" s="18"/>
      <c r="D9" s="18"/>
      <c r="E9" s="362"/>
      <c r="F9" s="362" t="s">
        <v>66</v>
      </c>
      <c r="G9" s="77"/>
      <c r="H9" s="362"/>
      <c r="I9" s="18"/>
      <c r="J9" s="18" t="s">
        <v>67</v>
      </c>
      <c r="K9" s="77"/>
      <c r="L9" s="362"/>
      <c r="M9" s="28"/>
    </row>
    <row r="10" spans="1:274" ht="12.75" customHeight="1">
      <c r="A10" s="200" t="s">
        <v>68</v>
      </c>
      <c r="B10" s="174">
        <f>C10+D10</f>
        <v>4524</v>
      </c>
      <c r="C10" s="174">
        <v>2558</v>
      </c>
      <c r="D10" s="174">
        <f>SUM(E10:I10)</f>
        <v>1966</v>
      </c>
      <c r="E10" s="174">
        <v>244</v>
      </c>
      <c r="F10" s="174">
        <v>955</v>
      </c>
      <c r="G10" s="174">
        <v>468</v>
      </c>
      <c r="H10" s="249">
        <v>81</v>
      </c>
      <c r="I10" s="174">
        <v>218</v>
      </c>
      <c r="J10" s="174">
        <v>184</v>
      </c>
      <c r="K10" s="175">
        <f>SUM(L10:M10)</f>
        <v>100</v>
      </c>
      <c r="L10" s="175">
        <f>C10/B10*100</f>
        <v>56.542882404951364</v>
      </c>
      <c r="M10" s="176">
        <f>D10/B10*100</f>
        <v>43.457117595048629</v>
      </c>
      <c r="N10" s="262"/>
      <c r="O10" s="262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  <c r="CQ10" s="260"/>
      <c r="CR10" s="260"/>
      <c r="CS10" s="260"/>
      <c r="CT10" s="260"/>
      <c r="CU10" s="260"/>
      <c r="CV10" s="260"/>
      <c r="CW10" s="260"/>
      <c r="CX10" s="260"/>
      <c r="CY10" s="260"/>
      <c r="CZ10" s="260"/>
      <c r="DA10" s="260"/>
      <c r="DB10" s="260"/>
      <c r="DC10" s="260"/>
      <c r="DD10" s="260"/>
      <c r="DE10" s="260"/>
      <c r="DF10" s="260"/>
      <c r="DG10" s="260"/>
      <c r="DH10" s="260"/>
      <c r="DI10" s="260"/>
      <c r="DJ10" s="260"/>
      <c r="DK10" s="260"/>
      <c r="DL10" s="260"/>
      <c r="DM10" s="260"/>
      <c r="DN10" s="260"/>
      <c r="DO10" s="260"/>
      <c r="DP10" s="260"/>
      <c r="DQ10" s="260"/>
      <c r="DR10" s="260"/>
      <c r="DS10" s="260"/>
      <c r="DT10" s="260"/>
      <c r="DU10" s="260"/>
      <c r="DV10" s="260"/>
      <c r="DW10" s="260"/>
      <c r="DX10" s="260"/>
      <c r="DY10" s="260"/>
      <c r="DZ10" s="260"/>
      <c r="EA10" s="260"/>
      <c r="EB10" s="260"/>
      <c r="EC10" s="260"/>
      <c r="ED10" s="260"/>
      <c r="EE10" s="260"/>
      <c r="EF10" s="260"/>
      <c r="EG10" s="260"/>
      <c r="EH10" s="260"/>
      <c r="EI10" s="260"/>
      <c r="EJ10" s="260"/>
      <c r="EK10" s="260"/>
      <c r="EL10" s="260"/>
      <c r="EM10" s="260"/>
      <c r="EN10" s="260"/>
      <c r="EO10" s="260"/>
      <c r="EP10" s="260"/>
      <c r="EQ10" s="260"/>
      <c r="ER10" s="260"/>
      <c r="ES10" s="260"/>
      <c r="ET10" s="260"/>
      <c r="EU10" s="260"/>
      <c r="EV10" s="260"/>
      <c r="EW10" s="260"/>
      <c r="EX10" s="260"/>
      <c r="EY10" s="260"/>
      <c r="EZ10" s="260"/>
      <c r="FA10" s="260"/>
      <c r="FB10" s="260"/>
      <c r="FC10" s="260"/>
      <c r="FD10" s="260"/>
      <c r="FE10" s="260"/>
      <c r="FF10" s="260"/>
      <c r="FG10" s="260"/>
      <c r="FH10" s="260"/>
      <c r="FI10" s="260"/>
      <c r="FJ10" s="260"/>
      <c r="FK10" s="260"/>
      <c r="FL10" s="260"/>
      <c r="FM10" s="260"/>
      <c r="FN10" s="260"/>
      <c r="FO10" s="260"/>
      <c r="FP10" s="260"/>
      <c r="FQ10" s="260"/>
      <c r="FR10" s="260"/>
      <c r="FS10" s="260"/>
      <c r="FT10" s="260"/>
      <c r="FU10" s="260"/>
      <c r="FV10" s="260"/>
      <c r="FW10" s="260"/>
      <c r="FX10" s="260"/>
      <c r="FY10" s="260"/>
      <c r="FZ10" s="260"/>
      <c r="GA10" s="260"/>
      <c r="GB10" s="260"/>
      <c r="GC10" s="260"/>
      <c r="GD10" s="260"/>
      <c r="GE10" s="260"/>
      <c r="GF10" s="260"/>
      <c r="GG10" s="260"/>
      <c r="GH10" s="260"/>
      <c r="GI10" s="260"/>
      <c r="GJ10" s="260"/>
      <c r="GK10" s="260"/>
      <c r="GL10" s="260"/>
      <c r="GM10" s="260"/>
      <c r="GN10" s="260"/>
      <c r="GO10" s="260"/>
      <c r="GP10" s="260"/>
      <c r="GQ10" s="260"/>
      <c r="GR10" s="260"/>
      <c r="GS10" s="260"/>
      <c r="GT10" s="260"/>
      <c r="GU10" s="260"/>
      <c r="GV10" s="260"/>
      <c r="GW10" s="260"/>
      <c r="GX10" s="260"/>
      <c r="GY10" s="260"/>
      <c r="GZ10" s="260"/>
      <c r="HA10" s="260"/>
      <c r="HB10" s="260"/>
      <c r="HC10" s="260"/>
      <c r="HD10" s="260"/>
      <c r="HE10" s="260"/>
      <c r="HF10" s="260"/>
      <c r="HG10" s="260"/>
      <c r="HH10" s="260"/>
      <c r="HI10" s="260"/>
      <c r="HJ10" s="260"/>
      <c r="HK10" s="260"/>
      <c r="HL10" s="260"/>
      <c r="HM10" s="260"/>
      <c r="HN10" s="260"/>
      <c r="HO10" s="260"/>
      <c r="HP10" s="260"/>
      <c r="HQ10" s="260"/>
      <c r="HR10" s="260"/>
      <c r="HS10" s="260"/>
      <c r="HT10" s="260"/>
      <c r="HU10" s="260"/>
      <c r="HV10" s="260"/>
      <c r="HW10" s="260"/>
      <c r="HX10" s="260"/>
      <c r="HY10" s="260"/>
      <c r="HZ10" s="260"/>
      <c r="IA10" s="260"/>
      <c r="IB10" s="260"/>
      <c r="IC10" s="260"/>
      <c r="ID10" s="260"/>
      <c r="IE10" s="260"/>
      <c r="IF10" s="260"/>
      <c r="IG10" s="260"/>
      <c r="IH10" s="260"/>
      <c r="II10" s="260"/>
      <c r="IJ10" s="260"/>
      <c r="IK10" s="260"/>
      <c r="IL10" s="260"/>
      <c r="IM10" s="260"/>
      <c r="IN10" s="260"/>
      <c r="IO10" s="260"/>
      <c r="IP10" s="260"/>
      <c r="IQ10" s="260"/>
      <c r="IR10" s="260"/>
      <c r="IS10" s="260"/>
      <c r="IT10" s="260"/>
      <c r="IU10" s="260"/>
      <c r="IV10" s="260"/>
      <c r="IW10" s="260"/>
      <c r="IX10" s="260"/>
      <c r="IY10" s="260"/>
      <c r="IZ10" s="260"/>
      <c r="JA10" s="260"/>
      <c r="JB10" s="260"/>
      <c r="JC10" s="260"/>
      <c r="JD10" s="260"/>
      <c r="JE10" s="260"/>
      <c r="JF10" s="260"/>
      <c r="JG10" s="260"/>
      <c r="JH10" s="260"/>
      <c r="JI10" s="260"/>
      <c r="JJ10" s="260"/>
      <c r="JK10" s="260"/>
      <c r="JL10" s="260"/>
      <c r="JM10" s="260"/>
      <c r="JN10" s="260"/>
    </row>
    <row r="11" spans="1:274" ht="12.75" customHeight="1">
      <c r="A11" s="200" t="s">
        <v>69</v>
      </c>
      <c r="B11" s="174">
        <f t="shared" ref="B11:B26" si="0">C11+D11</f>
        <v>4300</v>
      </c>
      <c r="C11" s="174">
        <v>2446</v>
      </c>
      <c r="D11" s="174">
        <f t="shared" ref="D11:D26" si="1">SUM(E11:I11)</f>
        <v>1854</v>
      </c>
      <c r="E11" s="174">
        <v>81</v>
      </c>
      <c r="F11" s="174">
        <v>1028</v>
      </c>
      <c r="G11" s="174">
        <v>310</v>
      </c>
      <c r="H11" s="250">
        <v>156</v>
      </c>
      <c r="I11" s="174">
        <v>279</v>
      </c>
      <c r="J11" s="174">
        <v>183</v>
      </c>
      <c r="K11" s="175">
        <f t="shared" ref="K11:K27" si="2">SUM(L11:M11)</f>
        <v>100</v>
      </c>
      <c r="L11" s="175">
        <f t="shared" ref="L11:L27" si="3">C11/B11*100</f>
        <v>56.883720930232563</v>
      </c>
      <c r="M11" s="176">
        <f t="shared" ref="M11:M19" si="4">D11/B11*100</f>
        <v>43.116279069767444</v>
      </c>
      <c r="N11" s="262"/>
      <c r="O11" s="262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  <c r="CA11" s="260"/>
      <c r="CB11" s="260"/>
      <c r="CC11" s="260"/>
      <c r="CD11" s="260"/>
      <c r="CE11" s="260"/>
      <c r="CF11" s="260"/>
      <c r="CG11" s="260"/>
      <c r="CH11" s="260"/>
      <c r="CI11" s="260"/>
      <c r="CJ11" s="260"/>
      <c r="CK11" s="260"/>
      <c r="CL11" s="260"/>
      <c r="CM11" s="260"/>
      <c r="CN11" s="260"/>
      <c r="CO11" s="260"/>
      <c r="CP11" s="260"/>
      <c r="CQ11" s="260"/>
      <c r="CR11" s="260"/>
      <c r="CS11" s="260"/>
      <c r="CT11" s="260"/>
      <c r="CU11" s="260"/>
      <c r="CV11" s="260"/>
      <c r="CW11" s="260"/>
      <c r="CX11" s="260"/>
      <c r="CY11" s="260"/>
      <c r="CZ11" s="260"/>
      <c r="DA11" s="260"/>
      <c r="DB11" s="260"/>
      <c r="DC11" s="260"/>
      <c r="DD11" s="260"/>
      <c r="DE11" s="260"/>
      <c r="DF11" s="260"/>
      <c r="DG11" s="260"/>
      <c r="DH11" s="260"/>
      <c r="DI11" s="260"/>
      <c r="DJ11" s="260"/>
      <c r="DK11" s="260"/>
      <c r="DL11" s="260"/>
      <c r="DM11" s="260"/>
      <c r="DN11" s="260"/>
      <c r="DO11" s="260"/>
      <c r="DP11" s="260"/>
      <c r="DQ11" s="260"/>
      <c r="DR11" s="260"/>
      <c r="DS11" s="260"/>
      <c r="DT11" s="260"/>
      <c r="DU11" s="260"/>
      <c r="DV11" s="260"/>
      <c r="DW11" s="260"/>
      <c r="DX11" s="260"/>
      <c r="DY11" s="260"/>
      <c r="DZ11" s="260"/>
      <c r="EA11" s="260"/>
      <c r="EB11" s="260"/>
      <c r="EC11" s="260"/>
      <c r="ED11" s="260"/>
      <c r="EE11" s="260"/>
      <c r="EF11" s="260"/>
      <c r="EG11" s="260"/>
      <c r="EH11" s="260"/>
      <c r="EI11" s="260"/>
      <c r="EJ11" s="260"/>
      <c r="EK11" s="260"/>
      <c r="EL11" s="260"/>
      <c r="EM11" s="260"/>
      <c r="EN11" s="260"/>
      <c r="EO11" s="260"/>
      <c r="EP11" s="260"/>
      <c r="EQ11" s="260"/>
      <c r="ER11" s="260"/>
      <c r="ES11" s="260"/>
      <c r="ET11" s="260"/>
      <c r="EU11" s="260"/>
      <c r="EV11" s="260"/>
      <c r="EW11" s="260"/>
      <c r="EX11" s="260"/>
      <c r="EY11" s="260"/>
      <c r="EZ11" s="260"/>
      <c r="FA11" s="260"/>
      <c r="FB11" s="260"/>
      <c r="FC11" s="260"/>
      <c r="FD11" s="260"/>
      <c r="FE11" s="260"/>
      <c r="FF11" s="260"/>
      <c r="FG11" s="260"/>
      <c r="FH11" s="260"/>
      <c r="FI11" s="260"/>
      <c r="FJ11" s="260"/>
      <c r="FK11" s="260"/>
      <c r="FL11" s="260"/>
      <c r="FM11" s="260"/>
      <c r="FN11" s="260"/>
      <c r="FO11" s="260"/>
      <c r="FP11" s="260"/>
      <c r="FQ11" s="260"/>
      <c r="FR11" s="260"/>
      <c r="FS11" s="260"/>
      <c r="FT11" s="260"/>
      <c r="FU11" s="260"/>
      <c r="FV11" s="260"/>
      <c r="FW11" s="260"/>
      <c r="FX11" s="260"/>
      <c r="FY11" s="260"/>
      <c r="FZ11" s="260"/>
      <c r="GA11" s="260"/>
      <c r="GB11" s="260"/>
      <c r="GC11" s="260"/>
      <c r="GD11" s="260"/>
      <c r="GE11" s="260"/>
      <c r="GF11" s="260"/>
      <c r="GG11" s="260"/>
      <c r="GH11" s="260"/>
      <c r="GI11" s="260"/>
      <c r="GJ11" s="260"/>
      <c r="GK11" s="260"/>
      <c r="GL11" s="260"/>
      <c r="GM11" s="260"/>
      <c r="GN11" s="260"/>
      <c r="GO11" s="260"/>
      <c r="GP11" s="260"/>
      <c r="GQ11" s="260"/>
      <c r="GR11" s="260"/>
      <c r="GS11" s="260"/>
      <c r="GT11" s="260"/>
      <c r="GU11" s="260"/>
      <c r="GV11" s="260"/>
      <c r="GW11" s="260"/>
      <c r="GX11" s="260"/>
      <c r="GY11" s="260"/>
      <c r="GZ11" s="260"/>
      <c r="HA11" s="260"/>
      <c r="HB11" s="260"/>
      <c r="HC11" s="260"/>
      <c r="HD11" s="260"/>
      <c r="HE11" s="260"/>
      <c r="HF11" s="260"/>
      <c r="HG11" s="260"/>
      <c r="HH11" s="260"/>
      <c r="HI11" s="260"/>
      <c r="HJ11" s="260"/>
      <c r="HK11" s="260"/>
      <c r="HL11" s="260"/>
      <c r="HM11" s="260"/>
      <c r="HN11" s="260"/>
      <c r="HO11" s="260"/>
      <c r="HP11" s="260"/>
      <c r="HQ11" s="260"/>
      <c r="HR11" s="260"/>
      <c r="HS11" s="260"/>
      <c r="HT11" s="260"/>
      <c r="HU11" s="260"/>
      <c r="HV11" s="260"/>
      <c r="HW11" s="260"/>
      <c r="HX11" s="260"/>
      <c r="HY11" s="260"/>
      <c r="HZ11" s="260"/>
      <c r="IA11" s="260"/>
      <c r="IB11" s="260"/>
      <c r="IC11" s="260"/>
      <c r="ID11" s="260"/>
      <c r="IE11" s="260"/>
      <c r="IF11" s="260"/>
      <c r="IG11" s="260"/>
      <c r="IH11" s="260"/>
      <c r="II11" s="260"/>
      <c r="IJ11" s="260"/>
      <c r="IK11" s="260"/>
      <c r="IL11" s="260"/>
      <c r="IM11" s="260"/>
      <c r="IN11" s="260"/>
      <c r="IO11" s="260"/>
      <c r="IP11" s="260"/>
      <c r="IQ11" s="260"/>
      <c r="IR11" s="260"/>
      <c r="IS11" s="260"/>
      <c r="IT11" s="260"/>
      <c r="IU11" s="260"/>
      <c r="IV11" s="260"/>
      <c r="IW11" s="260"/>
      <c r="IX11" s="260"/>
      <c r="IY11" s="260"/>
      <c r="IZ11" s="260"/>
      <c r="JA11" s="260"/>
      <c r="JB11" s="260"/>
      <c r="JC11" s="260"/>
      <c r="JD11" s="260"/>
      <c r="JE11" s="260"/>
      <c r="JF11" s="260"/>
      <c r="JG11" s="260"/>
      <c r="JH11" s="260"/>
      <c r="JI11" s="260"/>
      <c r="JJ11" s="260"/>
      <c r="JK11" s="260"/>
      <c r="JL11" s="260"/>
      <c r="JM11" s="260"/>
      <c r="JN11" s="260"/>
    </row>
    <row r="12" spans="1:274" ht="12.75" customHeight="1">
      <c r="A12" s="200" t="s">
        <v>70</v>
      </c>
      <c r="B12" s="174">
        <f t="shared" si="0"/>
        <v>2419</v>
      </c>
      <c r="C12" s="174">
        <v>1539</v>
      </c>
      <c r="D12" s="174">
        <f t="shared" si="1"/>
        <v>880</v>
      </c>
      <c r="E12" s="174">
        <v>35</v>
      </c>
      <c r="F12" s="174">
        <v>476</v>
      </c>
      <c r="G12" s="174">
        <v>96</v>
      </c>
      <c r="H12" s="250">
        <v>118</v>
      </c>
      <c r="I12" s="174">
        <v>155</v>
      </c>
      <c r="J12" s="174">
        <v>117</v>
      </c>
      <c r="K12" s="175">
        <f t="shared" si="2"/>
        <v>100</v>
      </c>
      <c r="L12" s="175">
        <f t="shared" si="3"/>
        <v>63.621331128565529</v>
      </c>
      <c r="M12" s="176">
        <f t="shared" si="4"/>
        <v>36.378668871434478</v>
      </c>
      <c r="N12" s="262"/>
      <c r="O12" s="262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0"/>
      <c r="CM12" s="260"/>
      <c r="CN12" s="260"/>
      <c r="CO12" s="260"/>
      <c r="CP12" s="260"/>
      <c r="CQ12" s="260"/>
      <c r="CR12" s="260"/>
      <c r="CS12" s="260"/>
      <c r="CT12" s="260"/>
      <c r="CU12" s="260"/>
      <c r="CV12" s="260"/>
      <c r="CW12" s="260"/>
      <c r="CX12" s="260"/>
      <c r="CY12" s="260"/>
      <c r="CZ12" s="260"/>
      <c r="DA12" s="260"/>
      <c r="DB12" s="260"/>
      <c r="DC12" s="260"/>
      <c r="DD12" s="260"/>
      <c r="DE12" s="260"/>
      <c r="DF12" s="260"/>
      <c r="DG12" s="260"/>
      <c r="DH12" s="260"/>
      <c r="DI12" s="260"/>
      <c r="DJ12" s="260"/>
      <c r="DK12" s="260"/>
      <c r="DL12" s="260"/>
      <c r="DM12" s="260"/>
      <c r="DN12" s="260"/>
      <c r="DO12" s="260"/>
      <c r="DP12" s="260"/>
      <c r="DQ12" s="260"/>
      <c r="DR12" s="260"/>
      <c r="DS12" s="260"/>
      <c r="DT12" s="260"/>
      <c r="DU12" s="260"/>
      <c r="DV12" s="260"/>
      <c r="DW12" s="260"/>
      <c r="DX12" s="260"/>
      <c r="DY12" s="260"/>
      <c r="DZ12" s="260"/>
      <c r="EA12" s="260"/>
      <c r="EB12" s="260"/>
      <c r="EC12" s="260"/>
      <c r="ED12" s="260"/>
      <c r="EE12" s="260"/>
      <c r="EF12" s="260"/>
      <c r="EG12" s="260"/>
      <c r="EH12" s="260"/>
      <c r="EI12" s="260"/>
      <c r="EJ12" s="260"/>
      <c r="EK12" s="260"/>
      <c r="EL12" s="260"/>
      <c r="EM12" s="260"/>
      <c r="EN12" s="260"/>
      <c r="EO12" s="260"/>
      <c r="EP12" s="260"/>
      <c r="EQ12" s="260"/>
      <c r="ER12" s="260"/>
      <c r="ES12" s="260"/>
      <c r="ET12" s="260"/>
      <c r="EU12" s="260"/>
      <c r="EV12" s="260"/>
      <c r="EW12" s="260"/>
      <c r="EX12" s="260"/>
      <c r="EY12" s="260"/>
      <c r="EZ12" s="260"/>
      <c r="FA12" s="260"/>
      <c r="FB12" s="260"/>
      <c r="FC12" s="260"/>
      <c r="FD12" s="260"/>
      <c r="FE12" s="260"/>
      <c r="FF12" s="260"/>
      <c r="FG12" s="260"/>
      <c r="FH12" s="260"/>
      <c r="FI12" s="260"/>
      <c r="FJ12" s="260"/>
      <c r="FK12" s="260"/>
      <c r="FL12" s="260"/>
      <c r="FM12" s="260"/>
      <c r="FN12" s="260"/>
      <c r="FO12" s="260"/>
      <c r="FP12" s="260"/>
      <c r="FQ12" s="260"/>
      <c r="FR12" s="260"/>
      <c r="FS12" s="260"/>
      <c r="FT12" s="260"/>
      <c r="FU12" s="260"/>
      <c r="FV12" s="260"/>
      <c r="FW12" s="260"/>
      <c r="FX12" s="260"/>
      <c r="FY12" s="260"/>
      <c r="FZ12" s="260"/>
      <c r="GA12" s="260"/>
      <c r="GB12" s="260"/>
      <c r="GC12" s="260"/>
      <c r="GD12" s="260"/>
      <c r="GE12" s="260"/>
      <c r="GF12" s="260"/>
      <c r="GG12" s="260"/>
      <c r="GH12" s="260"/>
      <c r="GI12" s="260"/>
      <c r="GJ12" s="260"/>
      <c r="GK12" s="260"/>
      <c r="GL12" s="260"/>
      <c r="GM12" s="260"/>
      <c r="GN12" s="260"/>
      <c r="GO12" s="260"/>
      <c r="GP12" s="260"/>
      <c r="GQ12" s="260"/>
      <c r="GR12" s="260"/>
      <c r="GS12" s="260"/>
      <c r="GT12" s="260"/>
      <c r="GU12" s="260"/>
      <c r="GV12" s="260"/>
      <c r="GW12" s="260"/>
      <c r="GX12" s="260"/>
      <c r="GY12" s="260"/>
      <c r="GZ12" s="260"/>
      <c r="HA12" s="260"/>
      <c r="HB12" s="260"/>
      <c r="HC12" s="260"/>
      <c r="HD12" s="260"/>
      <c r="HE12" s="260"/>
      <c r="HF12" s="260"/>
      <c r="HG12" s="260"/>
      <c r="HH12" s="260"/>
      <c r="HI12" s="260"/>
      <c r="HJ12" s="260"/>
      <c r="HK12" s="260"/>
      <c r="HL12" s="260"/>
      <c r="HM12" s="260"/>
      <c r="HN12" s="260"/>
      <c r="HO12" s="260"/>
      <c r="HP12" s="260"/>
      <c r="HQ12" s="260"/>
      <c r="HR12" s="260"/>
      <c r="HS12" s="260"/>
      <c r="HT12" s="260"/>
      <c r="HU12" s="260"/>
      <c r="HV12" s="260"/>
      <c r="HW12" s="260"/>
      <c r="HX12" s="260"/>
      <c r="HY12" s="260"/>
      <c r="HZ12" s="260"/>
      <c r="IA12" s="260"/>
      <c r="IB12" s="260"/>
      <c r="IC12" s="260"/>
      <c r="ID12" s="260"/>
      <c r="IE12" s="260"/>
      <c r="IF12" s="260"/>
      <c r="IG12" s="260"/>
      <c r="IH12" s="260"/>
      <c r="II12" s="260"/>
      <c r="IJ12" s="260"/>
      <c r="IK12" s="260"/>
      <c r="IL12" s="260"/>
      <c r="IM12" s="260"/>
      <c r="IN12" s="260"/>
      <c r="IO12" s="260"/>
      <c r="IP12" s="260"/>
      <c r="IQ12" s="260"/>
      <c r="IR12" s="260"/>
      <c r="IS12" s="260"/>
      <c r="IT12" s="260"/>
      <c r="IU12" s="260"/>
      <c r="IV12" s="260"/>
      <c r="IW12" s="260"/>
      <c r="IX12" s="260"/>
      <c r="IY12" s="260"/>
      <c r="IZ12" s="260"/>
      <c r="JA12" s="260"/>
      <c r="JB12" s="260"/>
      <c r="JC12" s="260"/>
      <c r="JD12" s="260"/>
      <c r="JE12" s="260"/>
      <c r="JF12" s="260"/>
      <c r="JG12" s="260"/>
      <c r="JH12" s="260"/>
      <c r="JI12" s="260"/>
      <c r="JJ12" s="260"/>
      <c r="JK12" s="260"/>
      <c r="JL12" s="260"/>
      <c r="JM12" s="260"/>
      <c r="JN12" s="260"/>
    </row>
    <row r="13" spans="1:274" ht="12.75" customHeight="1">
      <c r="A13" s="200" t="s">
        <v>71</v>
      </c>
      <c r="B13" s="174">
        <f t="shared" si="0"/>
        <v>943</v>
      </c>
      <c r="C13" s="174">
        <v>530</v>
      </c>
      <c r="D13" s="174">
        <f t="shared" si="1"/>
        <v>413</v>
      </c>
      <c r="E13" s="174">
        <v>22</v>
      </c>
      <c r="F13" s="174">
        <v>231</v>
      </c>
      <c r="G13" s="174">
        <v>59</v>
      </c>
      <c r="H13" s="250">
        <v>7</v>
      </c>
      <c r="I13" s="174">
        <v>94</v>
      </c>
      <c r="J13" s="174">
        <v>33</v>
      </c>
      <c r="K13" s="175">
        <f t="shared" si="2"/>
        <v>100</v>
      </c>
      <c r="L13" s="175">
        <f t="shared" si="3"/>
        <v>56.20360551431601</v>
      </c>
      <c r="M13" s="176">
        <f t="shared" si="4"/>
        <v>43.79639448568399</v>
      </c>
      <c r="N13" s="262"/>
      <c r="O13" s="262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0"/>
      <c r="BU13" s="260"/>
      <c r="BV13" s="260"/>
      <c r="BW13" s="260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H13" s="260"/>
      <c r="CI13" s="260"/>
      <c r="CJ13" s="260"/>
      <c r="CK13" s="260"/>
      <c r="CL13" s="260"/>
      <c r="CM13" s="260"/>
      <c r="CN13" s="260"/>
      <c r="CO13" s="260"/>
      <c r="CP13" s="260"/>
      <c r="CQ13" s="260"/>
      <c r="CR13" s="260"/>
      <c r="CS13" s="260"/>
      <c r="CT13" s="260"/>
      <c r="CU13" s="260"/>
      <c r="CV13" s="260"/>
      <c r="CW13" s="260"/>
      <c r="CX13" s="260"/>
      <c r="CY13" s="260"/>
      <c r="CZ13" s="260"/>
      <c r="DA13" s="260"/>
      <c r="DB13" s="260"/>
      <c r="DC13" s="260"/>
      <c r="DD13" s="260"/>
      <c r="DE13" s="260"/>
      <c r="DF13" s="260"/>
      <c r="DG13" s="260"/>
      <c r="DH13" s="260"/>
      <c r="DI13" s="260"/>
      <c r="DJ13" s="260"/>
      <c r="DK13" s="260"/>
      <c r="DL13" s="260"/>
      <c r="DM13" s="260"/>
      <c r="DN13" s="260"/>
      <c r="DO13" s="260"/>
      <c r="DP13" s="260"/>
      <c r="DQ13" s="260"/>
      <c r="DR13" s="260"/>
      <c r="DS13" s="260"/>
      <c r="DT13" s="260"/>
      <c r="DU13" s="260"/>
      <c r="DV13" s="260"/>
      <c r="DW13" s="260"/>
      <c r="DX13" s="260"/>
      <c r="DY13" s="260"/>
      <c r="DZ13" s="260"/>
      <c r="EA13" s="260"/>
      <c r="EB13" s="260"/>
      <c r="EC13" s="260"/>
      <c r="ED13" s="260"/>
      <c r="EE13" s="260"/>
      <c r="EF13" s="260"/>
      <c r="EG13" s="260"/>
      <c r="EH13" s="260"/>
      <c r="EI13" s="260"/>
      <c r="EJ13" s="260"/>
      <c r="EK13" s="260"/>
      <c r="EL13" s="260"/>
      <c r="EM13" s="260"/>
      <c r="EN13" s="260"/>
      <c r="EO13" s="260"/>
      <c r="EP13" s="260"/>
      <c r="EQ13" s="260"/>
      <c r="ER13" s="260"/>
      <c r="ES13" s="260"/>
      <c r="ET13" s="260"/>
      <c r="EU13" s="260"/>
      <c r="EV13" s="260"/>
      <c r="EW13" s="260"/>
      <c r="EX13" s="260"/>
      <c r="EY13" s="260"/>
      <c r="EZ13" s="260"/>
      <c r="FA13" s="260"/>
      <c r="FB13" s="260"/>
      <c r="FC13" s="260"/>
      <c r="FD13" s="260"/>
      <c r="FE13" s="260"/>
      <c r="FF13" s="260"/>
      <c r="FG13" s="260"/>
      <c r="FH13" s="260"/>
      <c r="FI13" s="260"/>
      <c r="FJ13" s="260"/>
      <c r="FK13" s="260"/>
      <c r="FL13" s="260"/>
      <c r="FM13" s="260"/>
      <c r="FN13" s="260"/>
      <c r="FO13" s="260"/>
      <c r="FP13" s="260"/>
      <c r="FQ13" s="260"/>
      <c r="FR13" s="260"/>
      <c r="FS13" s="260"/>
      <c r="FT13" s="260"/>
      <c r="FU13" s="260"/>
      <c r="FV13" s="260"/>
      <c r="FW13" s="260"/>
      <c r="FX13" s="260"/>
      <c r="FY13" s="260"/>
      <c r="FZ13" s="260"/>
      <c r="GA13" s="260"/>
      <c r="GB13" s="260"/>
      <c r="GC13" s="260"/>
      <c r="GD13" s="260"/>
      <c r="GE13" s="260"/>
      <c r="GF13" s="260"/>
      <c r="GG13" s="260"/>
      <c r="GH13" s="260"/>
      <c r="GI13" s="260"/>
      <c r="GJ13" s="260"/>
      <c r="GK13" s="260"/>
      <c r="GL13" s="260"/>
      <c r="GM13" s="260"/>
      <c r="GN13" s="260"/>
      <c r="GO13" s="260"/>
      <c r="GP13" s="260"/>
      <c r="GQ13" s="260"/>
      <c r="GR13" s="260"/>
      <c r="GS13" s="260"/>
      <c r="GT13" s="260"/>
      <c r="GU13" s="260"/>
      <c r="GV13" s="260"/>
      <c r="GW13" s="260"/>
      <c r="GX13" s="260"/>
      <c r="GY13" s="260"/>
      <c r="GZ13" s="260"/>
      <c r="HA13" s="260"/>
      <c r="HB13" s="260"/>
      <c r="HC13" s="260"/>
      <c r="HD13" s="260"/>
      <c r="HE13" s="260"/>
      <c r="HF13" s="260"/>
      <c r="HG13" s="260"/>
      <c r="HH13" s="260"/>
      <c r="HI13" s="260"/>
      <c r="HJ13" s="260"/>
      <c r="HK13" s="260"/>
      <c r="HL13" s="260"/>
      <c r="HM13" s="260"/>
      <c r="HN13" s="260"/>
      <c r="HO13" s="260"/>
      <c r="HP13" s="260"/>
      <c r="HQ13" s="260"/>
      <c r="HR13" s="260"/>
      <c r="HS13" s="260"/>
      <c r="HT13" s="260"/>
      <c r="HU13" s="260"/>
      <c r="HV13" s="260"/>
      <c r="HW13" s="260"/>
      <c r="HX13" s="260"/>
      <c r="HY13" s="260"/>
      <c r="HZ13" s="260"/>
      <c r="IA13" s="260"/>
      <c r="IB13" s="260"/>
      <c r="IC13" s="260"/>
      <c r="ID13" s="260"/>
      <c r="IE13" s="260"/>
      <c r="IF13" s="260"/>
      <c r="IG13" s="260"/>
      <c r="IH13" s="260"/>
      <c r="II13" s="260"/>
      <c r="IJ13" s="260"/>
      <c r="IK13" s="260"/>
      <c r="IL13" s="260"/>
      <c r="IM13" s="260"/>
      <c r="IN13" s="260"/>
      <c r="IO13" s="260"/>
      <c r="IP13" s="260"/>
      <c r="IQ13" s="260"/>
      <c r="IR13" s="260"/>
      <c r="IS13" s="260"/>
      <c r="IT13" s="260"/>
      <c r="IU13" s="260"/>
      <c r="IV13" s="260"/>
      <c r="IW13" s="260"/>
      <c r="IX13" s="260"/>
      <c r="IY13" s="260"/>
      <c r="IZ13" s="260"/>
      <c r="JA13" s="260"/>
      <c r="JB13" s="260"/>
      <c r="JC13" s="260"/>
      <c r="JD13" s="260"/>
      <c r="JE13" s="260"/>
      <c r="JF13" s="260"/>
      <c r="JG13" s="260"/>
      <c r="JH13" s="260"/>
      <c r="JI13" s="260"/>
      <c r="JJ13" s="260"/>
      <c r="JK13" s="260"/>
      <c r="JL13" s="260"/>
      <c r="JM13" s="260"/>
      <c r="JN13" s="260"/>
    </row>
    <row r="14" spans="1:274" ht="12.75" customHeight="1">
      <c r="A14" s="200" t="s">
        <v>72</v>
      </c>
      <c r="B14" s="174">
        <f t="shared" si="0"/>
        <v>1751</v>
      </c>
      <c r="C14" s="174">
        <v>1152</v>
      </c>
      <c r="D14" s="174">
        <f t="shared" si="1"/>
        <v>599</v>
      </c>
      <c r="E14" s="174">
        <v>23</v>
      </c>
      <c r="F14" s="174">
        <v>281</v>
      </c>
      <c r="G14" s="138">
        <v>182</v>
      </c>
      <c r="H14" s="251">
        <v>53</v>
      </c>
      <c r="I14" s="138">
        <v>60</v>
      </c>
      <c r="J14" s="138">
        <v>47</v>
      </c>
      <c r="K14" s="175">
        <f t="shared" si="2"/>
        <v>100</v>
      </c>
      <c r="L14" s="175">
        <f t="shared" si="3"/>
        <v>65.790976584808675</v>
      </c>
      <c r="M14" s="176">
        <f t="shared" si="4"/>
        <v>34.209023415191318</v>
      </c>
      <c r="N14" s="262"/>
      <c r="O14" s="262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0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  <c r="DO14" s="260"/>
      <c r="DP14" s="260"/>
      <c r="DQ14" s="260"/>
      <c r="DR14" s="260"/>
      <c r="DS14" s="260"/>
      <c r="DT14" s="260"/>
      <c r="DU14" s="260"/>
      <c r="DV14" s="260"/>
      <c r="DW14" s="260"/>
      <c r="DX14" s="260"/>
      <c r="DY14" s="260"/>
      <c r="DZ14" s="260"/>
      <c r="EA14" s="260"/>
      <c r="EB14" s="260"/>
      <c r="EC14" s="260"/>
      <c r="ED14" s="260"/>
      <c r="EE14" s="260"/>
      <c r="EF14" s="260"/>
      <c r="EG14" s="260"/>
      <c r="EH14" s="260"/>
      <c r="EI14" s="260"/>
      <c r="EJ14" s="260"/>
      <c r="EK14" s="260"/>
      <c r="EL14" s="260"/>
      <c r="EM14" s="260"/>
      <c r="EN14" s="260"/>
      <c r="EO14" s="260"/>
      <c r="EP14" s="260"/>
      <c r="EQ14" s="260"/>
      <c r="ER14" s="260"/>
      <c r="ES14" s="260"/>
      <c r="ET14" s="260"/>
      <c r="EU14" s="260"/>
      <c r="EV14" s="260"/>
      <c r="EW14" s="260"/>
      <c r="EX14" s="260"/>
      <c r="EY14" s="260"/>
      <c r="EZ14" s="260"/>
      <c r="FA14" s="260"/>
      <c r="FB14" s="260"/>
      <c r="FC14" s="260"/>
      <c r="FD14" s="260"/>
      <c r="FE14" s="260"/>
      <c r="FF14" s="260"/>
      <c r="FG14" s="260"/>
      <c r="FH14" s="260"/>
      <c r="FI14" s="260"/>
      <c r="FJ14" s="260"/>
      <c r="FK14" s="260"/>
      <c r="FL14" s="260"/>
      <c r="FM14" s="260"/>
      <c r="FN14" s="260"/>
      <c r="FO14" s="260"/>
      <c r="FP14" s="260"/>
      <c r="FQ14" s="260"/>
      <c r="FR14" s="260"/>
      <c r="FS14" s="260"/>
      <c r="FT14" s="260"/>
      <c r="FU14" s="260"/>
      <c r="FV14" s="260"/>
      <c r="FW14" s="260"/>
      <c r="FX14" s="260"/>
      <c r="FY14" s="260"/>
      <c r="FZ14" s="260"/>
      <c r="GA14" s="260"/>
      <c r="GB14" s="260"/>
      <c r="GC14" s="260"/>
      <c r="GD14" s="260"/>
      <c r="GE14" s="260"/>
      <c r="GF14" s="260"/>
      <c r="GG14" s="260"/>
      <c r="GH14" s="260"/>
      <c r="GI14" s="260"/>
      <c r="GJ14" s="260"/>
      <c r="GK14" s="260"/>
      <c r="GL14" s="260"/>
      <c r="GM14" s="260"/>
      <c r="GN14" s="260"/>
      <c r="GO14" s="260"/>
      <c r="GP14" s="260"/>
      <c r="GQ14" s="260"/>
      <c r="GR14" s="260"/>
      <c r="GS14" s="260"/>
      <c r="GT14" s="260"/>
      <c r="GU14" s="260"/>
      <c r="GV14" s="260"/>
      <c r="GW14" s="260"/>
      <c r="GX14" s="260"/>
      <c r="GY14" s="260"/>
      <c r="GZ14" s="260"/>
      <c r="HA14" s="260"/>
      <c r="HB14" s="260"/>
      <c r="HC14" s="260"/>
      <c r="HD14" s="260"/>
      <c r="HE14" s="260"/>
      <c r="HF14" s="260"/>
      <c r="HG14" s="260"/>
      <c r="HH14" s="260"/>
      <c r="HI14" s="260"/>
      <c r="HJ14" s="260"/>
      <c r="HK14" s="260"/>
      <c r="HL14" s="260"/>
      <c r="HM14" s="260"/>
      <c r="HN14" s="260"/>
      <c r="HO14" s="260"/>
      <c r="HP14" s="260"/>
      <c r="HQ14" s="260"/>
      <c r="HR14" s="260"/>
      <c r="HS14" s="260"/>
      <c r="HT14" s="260"/>
      <c r="HU14" s="260"/>
      <c r="HV14" s="260"/>
      <c r="HW14" s="260"/>
      <c r="HX14" s="260"/>
      <c r="HY14" s="260"/>
      <c r="HZ14" s="260"/>
      <c r="IA14" s="260"/>
      <c r="IB14" s="260"/>
      <c r="IC14" s="260"/>
      <c r="ID14" s="260"/>
      <c r="IE14" s="260"/>
      <c r="IF14" s="260"/>
      <c r="IG14" s="260"/>
      <c r="IH14" s="260"/>
      <c r="II14" s="260"/>
      <c r="IJ14" s="260"/>
      <c r="IK14" s="260"/>
      <c r="IL14" s="260"/>
      <c r="IM14" s="260"/>
      <c r="IN14" s="260"/>
      <c r="IO14" s="260"/>
      <c r="IP14" s="260"/>
      <c r="IQ14" s="260"/>
      <c r="IR14" s="260"/>
      <c r="IS14" s="260"/>
      <c r="IT14" s="260"/>
      <c r="IU14" s="260"/>
      <c r="IV14" s="260"/>
      <c r="IW14" s="260"/>
      <c r="IX14" s="260"/>
      <c r="IY14" s="260"/>
      <c r="IZ14" s="260"/>
      <c r="JA14" s="260"/>
      <c r="JB14" s="260"/>
      <c r="JC14" s="260"/>
      <c r="JD14" s="260"/>
      <c r="JE14" s="260"/>
      <c r="JF14" s="260"/>
      <c r="JG14" s="260"/>
      <c r="JH14" s="260"/>
      <c r="JI14" s="260"/>
      <c r="JJ14" s="260"/>
      <c r="JK14" s="260"/>
      <c r="JL14" s="260"/>
      <c r="JM14" s="260"/>
      <c r="JN14" s="260"/>
    </row>
    <row r="15" spans="1:274" ht="12.75" customHeight="1">
      <c r="A15" s="200" t="s">
        <v>73</v>
      </c>
      <c r="B15" s="174">
        <f t="shared" si="0"/>
        <v>1019</v>
      </c>
      <c r="C15" s="174">
        <v>768</v>
      </c>
      <c r="D15" s="174">
        <f t="shared" si="1"/>
        <v>251</v>
      </c>
      <c r="E15" s="174">
        <v>8</v>
      </c>
      <c r="F15" s="174">
        <v>105</v>
      </c>
      <c r="G15" s="174">
        <v>81</v>
      </c>
      <c r="H15" s="250">
        <v>20</v>
      </c>
      <c r="I15" s="174">
        <v>37</v>
      </c>
      <c r="J15" s="174">
        <v>20</v>
      </c>
      <c r="K15" s="175">
        <f t="shared" si="2"/>
        <v>100</v>
      </c>
      <c r="L15" s="175">
        <f t="shared" si="3"/>
        <v>75.368007850834147</v>
      </c>
      <c r="M15" s="176">
        <f t="shared" si="4"/>
        <v>24.63199214916585</v>
      </c>
      <c r="N15" s="262"/>
      <c r="O15" s="262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0"/>
      <c r="CA15" s="260"/>
      <c r="CB15" s="260"/>
      <c r="CC15" s="260"/>
      <c r="CD15" s="260"/>
      <c r="CE15" s="260"/>
      <c r="CF15" s="260"/>
      <c r="CG15" s="260"/>
      <c r="CH15" s="260"/>
      <c r="CI15" s="260"/>
      <c r="CJ15" s="260"/>
      <c r="CK15" s="260"/>
      <c r="CL15" s="260"/>
      <c r="CM15" s="260"/>
      <c r="CN15" s="260"/>
      <c r="CO15" s="260"/>
      <c r="CP15" s="260"/>
      <c r="CQ15" s="260"/>
      <c r="CR15" s="260"/>
      <c r="CS15" s="260"/>
      <c r="CT15" s="260"/>
      <c r="CU15" s="260"/>
      <c r="CV15" s="260"/>
      <c r="CW15" s="260"/>
      <c r="CX15" s="260"/>
      <c r="CY15" s="260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0"/>
      <c r="DK15" s="260"/>
      <c r="DL15" s="260"/>
      <c r="DM15" s="260"/>
      <c r="DN15" s="260"/>
      <c r="DO15" s="260"/>
      <c r="DP15" s="260"/>
      <c r="DQ15" s="260"/>
      <c r="DR15" s="260"/>
      <c r="DS15" s="260"/>
      <c r="DT15" s="260"/>
      <c r="DU15" s="260"/>
      <c r="DV15" s="260"/>
      <c r="DW15" s="260"/>
      <c r="DX15" s="260"/>
      <c r="DY15" s="260"/>
      <c r="DZ15" s="260"/>
      <c r="EA15" s="260"/>
      <c r="EB15" s="260"/>
      <c r="EC15" s="260"/>
      <c r="ED15" s="260"/>
      <c r="EE15" s="260"/>
      <c r="EF15" s="260"/>
      <c r="EG15" s="260"/>
      <c r="EH15" s="260"/>
      <c r="EI15" s="260"/>
      <c r="EJ15" s="260"/>
      <c r="EK15" s="260"/>
      <c r="EL15" s="260"/>
      <c r="EM15" s="260"/>
      <c r="EN15" s="260"/>
      <c r="EO15" s="260"/>
      <c r="EP15" s="260"/>
      <c r="EQ15" s="260"/>
      <c r="ER15" s="260"/>
      <c r="ES15" s="260"/>
      <c r="ET15" s="260"/>
      <c r="EU15" s="260"/>
      <c r="EV15" s="260"/>
      <c r="EW15" s="260"/>
      <c r="EX15" s="260"/>
      <c r="EY15" s="260"/>
      <c r="EZ15" s="260"/>
      <c r="FA15" s="260"/>
      <c r="FB15" s="260"/>
      <c r="FC15" s="260"/>
      <c r="FD15" s="260"/>
      <c r="FE15" s="260"/>
      <c r="FF15" s="260"/>
      <c r="FG15" s="260"/>
      <c r="FH15" s="260"/>
      <c r="FI15" s="260"/>
      <c r="FJ15" s="260"/>
      <c r="FK15" s="260"/>
      <c r="FL15" s="260"/>
      <c r="FM15" s="260"/>
      <c r="FN15" s="260"/>
      <c r="FO15" s="260"/>
      <c r="FP15" s="260"/>
      <c r="FQ15" s="260"/>
      <c r="FR15" s="260"/>
      <c r="FS15" s="260"/>
      <c r="FT15" s="260"/>
      <c r="FU15" s="260"/>
      <c r="FV15" s="260"/>
      <c r="FW15" s="260"/>
      <c r="FX15" s="260"/>
      <c r="FY15" s="260"/>
      <c r="FZ15" s="260"/>
      <c r="GA15" s="260"/>
      <c r="GB15" s="260"/>
      <c r="GC15" s="260"/>
      <c r="GD15" s="260"/>
      <c r="GE15" s="260"/>
      <c r="GF15" s="260"/>
      <c r="GG15" s="260"/>
      <c r="GH15" s="260"/>
      <c r="GI15" s="260"/>
      <c r="GJ15" s="260"/>
      <c r="GK15" s="260"/>
      <c r="GL15" s="260"/>
      <c r="GM15" s="260"/>
      <c r="GN15" s="260"/>
      <c r="GO15" s="260"/>
      <c r="GP15" s="260"/>
      <c r="GQ15" s="260"/>
      <c r="GR15" s="260"/>
      <c r="GS15" s="260"/>
      <c r="GT15" s="260"/>
      <c r="GU15" s="260"/>
      <c r="GV15" s="260"/>
      <c r="GW15" s="260"/>
      <c r="GX15" s="260"/>
      <c r="GY15" s="260"/>
      <c r="GZ15" s="260"/>
      <c r="HA15" s="260"/>
      <c r="HB15" s="260"/>
      <c r="HC15" s="260"/>
      <c r="HD15" s="260"/>
      <c r="HE15" s="260"/>
      <c r="HF15" s="260"/>
      <c r="HG15" s="260"/>
      <c r="HH15" s="260"/>
      <c r="HI15" s="260"/>
      <c r="HJ15" s="260"/>
      <c r="HK15" s="260"/>
      <c r="HL15" s="260"/>
      <c r="HM15" s="260"/>
      <c r="HN15" s="260"/>
      <c r="HO15" s="260"/>
      <c r="HP15" s="260"/>
      <c r="HQ15" s="260"/>
      <c r="HR15" s="260"/>
      <c r="HS15" s="260"/>
      <c r="HT15" s="260"/>
      <c r="HU15" s="260"/>
      <c r="HV15" s="260"/>
      <c r="HW15" s="260"/>
      <c r="HX15" s="260"/>
      <c r="HY15" s="260"/>
      <c r="HZ15" s="260"/>
      <c r="IA15" s="260"/>
      <c r="IB15" s="260"/>
      <c r="IC15" s="260"/>
      <c r="ID15" s="260"/>
      <c r="IE15" s="260"/>
      <c r="IF15" s="260"/>
      <c r="IG15" s="260"/>
      <c r="IH15" s="260"/>
      <c r="II15" s="260"/>
      <c r="IJ15" s="260"/>
      <c r="IK15" s="260"/>
      <c r="IL15" s="260"/>
      <c r="IM15" s="260"/>
      <c r="IN15" s="260"/>
      <c r="IO15" s="260"/>
      <c r="IP15" s="260"/>
      <c r="IQ15" s="260"/>
      <c r="IR15" s="260"/>
      <c r="IS15" s="260"/>
      <c r="IT15" s="260"/>
      <c r="IU15" s="260"/>
      <c r="IV15" s="260"/>
      <c r="IW15" s="260"/>
      <c r="IX15" s="260"/>
      <c r="IY15" s="260"/>
      <c r="IZ15" s="260"/>
      <c r="JA15" s="260"/>
      <c r="JB15" s="260"/>
      <c r="JC15" s="260"/>
      <c r="JD15" s="260"/>
      <c r="JE15" s="260"/>
      <c r="JF15" s="260"/>
      <c r="JG15" s="260"/>
      <c r="JH15" s="260"/>
      <c r="JI15" s="260"/>
      <c r="JJ15" s="260"/>
      <c r="JK15" s="260"/>
      <c r="JL15" s="260"/>
      <c r="JM15" s="260"/>
      <c r="JN15" s="260"/>
    </row>
    <row r="16" spans="1:274" ht="12.75" customHeight="1">
      <c r="A16" s="200" t="s">
        <v>74</v>
      </c>
      <c r="B16" s="174">
        <f t="shared" si="0"/>
        <v>686</v>
      </c>
      <c r="C16" s="174">
        <v>521</v>
      </c>
      <c r="D16" s="174">
        <f t="shared" si="1"/>
        <v>165</v>
      </c>
      <c r="E16" s="174">
        <v>17</v>
      </c>
      <c r="F16" s="174">
        <v>83</v>
      </c>
      <c r="G16" s="174">
        <v>14</v>
      </c>
      <c r="H16" s="250">
        <v>5</v>
      </c>
      <c r="I16" s="174">
        <v>46</v>
      </c>
      <c r="J16" s="174">
        <v>13</v>
      </c>
      <c r="K16" s="175">
        <f t="shared" si="2"/>
        <v>100</v>
      </c>
      <c r="L16" s="175">
        <f t="shared" si="3"/>
        <v>75.947521865889215</v>
      </c>
      <c r="M16" s="176">
        <f>D16/B16*100</f>
        <v>24.052478134110789</v>
      </c>
      <c r="N16" s="262"/>
      <c r="O16" s="262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0"/>
      <c r="CK16" s="260"/>
      <c r="CL16" s="260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260"/>
      <c r="CZ16" s="260"/>
      <c r="DA16" s="260"/>
      <c r="DB16" s="260"/>
      <c r="DC16" s="260"/>
      <c r="DD16" s="260"/>
      <c r="DE16" s="260"/>
      <c r="DF16" s="260"/>
      <c r="DG16" s="260"/>
      <c r="DH16" s="260"/>
      <c r="DI16" s="260"/>
      <c r="DJ16" s="260"/>
      <c r="DK16" s="260"/>
      <c r="DL16" s="260"/>
      <c r="DM16" s="260"/>
      <c r="DN16" s="260"/>
      <c r="DO16" s="260"/>
      <c r="DP16" s="260"/>
      <c r="DQ16" s="260"/>
      <c r="DR16" s="260"/>
      <c r="DS16" s="260"/>
      <c r="DT16" s="260"/>
      <c r="DU16" s="260"/>
      <c r="DV16" s="260"/>
      <c r="DW16" s="260"/>
      <c r="DX16" s="260"/>
      <c r="DY16" s="260"/>
      <c r="DZ16" s="260"/>
      <c r="EA16" s="260"/>
      <c r="EB16" s="260"/>
      <c r="EC16" s="260"/>
      <c r="ED16" s="260"/>
      <c r="EE16" s="260"/>
      <c r="EF16" s="260"/>
      <c r="EG16" s="260"/>
      <c r="EH16" s="260"/>
      <c r="EI16" s="260"/>
      <c r="EJ16" s="260"/>
      <c r="EK16" s="260"/>
      <c r="EL16" s="260"/>
      <c r="EM16" s="260"/>
      <c r="EN16" s="260"/>
      <c r="EO16" s="260"/>
      <c r="EP16" s="260"/>
      <c r="EQ16" s="260"/>
      <c r="ER16" s="260"/>
      <c r="ES16" s="260"/>
      <c r="ET16" s="260"/>
      <c r="EU16" s="260"/>
      <c r="EV16" s="260"/>
      <c r="EW16" s="260"/>
      <c r="EX16" s="260"/>
      <c r="EY16" s="260"/>
      <c r="EZ16" s="260"/>
      <c r="FA16" s="260"/>
      <c r="FB16" s="260"/>
      <c r="FC16" s="260"/>
      <c r="FD16" s="260"/>
      <c r="FE16" s="260"/>
      <c r="FF16" s="260"/>
      <c r="FG16" s="260"/>
      <c r="FH16" s="260"/>
      <c r="FI16" s="260"/>
      <c r="FJ16" s="260"/>
      <c r="FK16" s="260"/>
      <c r="FL16" s="260"/>
      <c r="FM16" s="260"/>
      <c r="FN16" s="260"/>
      <c r="FO16" s="260"/>
      <c r="FP16" s="260"/>
      <c r="FQ16" s="260"/>
      <c r="FR16" s="260"/>
      <c r="FS16" s="260"/>
      <c r="FT16" s="260"/>
      <c r="FU16" s="260"/>
      <c r="FV16" s="260"/>
      <c r="FW16" s="260"/>
      <c r="FX16" s="260"/>
      <c r="FY16" s="260"/>
      <c r="FZ16" s="260"/>
      <c r="GA16" s="260"/>
      <c r="GB16" s="260"/>
      <c r="GC16" s="260"/>
      <c r="GD16" s="260"/>
      <c r="GE16" s="260"/>
      <c r="GF16" s="260"/>
      <c r="GG16" s="260"/>
      <c r="GH16" s="260"/>
      <c r="GI16" s="260"/>
      <c r="GJ16" s="260"/>
      <c r="GK16" s="260"/>
      <c r="GL16" s="260"/>
      <c r="GM16" s="260"/>
      <c r="GN16" s="260"/>
      <c r="GO16" s="260"/>
      <c r="GP16" s="260"/>
      <c r="GQ16" s="260"/>
      <c r="GR16" s="260"/>
      <c r="GS16" s="260"/>
      <c r="GT16" s="260"/>
      <c r="GU16" s="260"/>
      <c r="GV16" s="260"/>
      <c r="GW16" s="260"/>
      <c r="GX16" s="260"/>
      <c r="GY16" s="260"/>
      <c r="GZ16" s="260"/>
      <c r="HA16" s="260"/>
      <c r="HB16" s="260"/>
      <c r="HC16" s="260"/>
      <c r="HD16" s="260"/>
      <c r="HE16" s="260"/>
      <c r="HF16" s="260"/>
      <c r="HG16" s="260"/>
      <c r="HH16" s="260"/>
      <c r="HI16" s="260"/>
      <c r="HJ16" s="260"/>
      <c r="HK16" s="260"/>
      <c r="HL16" s="260"/>
      <c r="HM16" s="260"/>
      <c r="HN16" s="260"/>
      <c r="HO16" s="260"/>
      <c r="HP16" s="260"/>
      <c r="HQ16" s="260"/>
      <c r="HR16" s="260"/>
      <c r="HS16" s="260"/>
      <c r="HT16" s="260"/>
      <c r="HU16" s="260"/>
      <c r="HV16" s="260"/>
      <c r="HW16" s="260"/>
      <c r="HX16" s="260"/>
      <c r="HY16" s="260"/>
      <c r="HZ16" s="260"/>
      <c r="IA16" s="260"/>
      <c r="IB16" s="260"/>
      <c r="IC16" s="260"/>
      <c r="ID16" s="260"/>
      <c r="IE16" s="260"/>
      <c r="IF16" s="260"/>
      <c r="IG16" s="260"/>
      <c r="IH16" s="260"/>
      <c r="II16" s="260"/>
      <c r="IJ16" s="260"/>
      <c r="IK16" s="260"/>
      <c r="IL16" s="260"/>
      <c r="IM16" s="260"/>
      <c r="IN16" s="260"/>
      <c r="IO16" s="260"/>
      <c r="IP16" s="260"/>
      <c r="IQ16" s="260"/>
      <c r="IR16" s="260"/>
      <c r="IS16" s="260"/>
      <c r="IT16" s="260"/>
      <c r="IU16" s="260"/>
      <c r="IV16" s="260"/>
      <c r="IW16" s="260"/>
      <c r="IX16" s="260"/>
      <c r="IY16" s="260"/>
      <c r="IZ16" s="260"/>
      <c r="JA16" s="260"/>
      <c r="JB16" s="260"/>
      <c r="JC16" s="260"/>
      <c r="JD16" s="260"/>
      <c r="JE16" s="260"/>
      <c r="JF16" s="260"/>
      <c r="JG16" s="260"/>
      <c r="JH16" s="260"/>
      <c r="JI16" s="260"/>
      <c r="JJ16" s="260"/>
      <c r="JK16" s="260"/>
      <c r="JL16" s="260"/>
      <c r="JM16" s="260"/>
      <c r="JN16" s="260"/>
    </row>
    <row r="17" spans="1:15" ht="12.75" customHeight="1">
      <c r="A17" s="200" t="s">
        <v>75</v>
      </c>
      <c r="B17" s="174">
        <f t="shared" si="0"/>
        <v>537</v>
      </c>
      <c r="C17" s="174">
        <v>449</v>
      </c>
      <c r="D17" s="174">
        <f t="shared" si="1"/>
        <v>88</v>
      </c>
      <c r="E17" s="174">
        <v>4</v>
      </c>
      <c r="F17" s="174">
        <v>46</v>
      </c>
      <c r="G17" s="174">
        <v>21</v>
      </c>
      <c r="H17" s="250">
        <v>11</v>
      </c>
      <c r="I17" s="174">
        <v>6</v>
      </c>
      <c r="J17" s="174">
        <v>5</v>
      </c>
      <c r="K17" s="175">
        <f t="shared" si="2"/>
        <v>100</v>
      </c>
      <c r="L17" s="175">
        <f t="shared" si="3"/>
        <v>83.612662942271882</v>
      </c>
      <c r="M17" s="176">
        <f t="shared" si="4"/>
        <v>16.387337057728118</v>
      </c>
      <c r="N17" s="262"/>
      <c r="O17" s="262"/>
    </row>
    <row r="18" spans="1:15" ht="12.75" customHeight="1">
      <c r="A18" s="200" t="s">
        <v>76</v>
      </c>
      <c r="B18" s="174">
        <f t="shared" si="0"/>
        <v>540</v>
      </c>
      <c r="C18" s="174">
        <v>446</v>
      </c>
      <c r="D18" s="174">
        <f t="shared" si="1"/>
        <v>94</v>
      </c>
      <c r="E18" s="174">
        <v>4</v>
      </c>
      <c r="F18" s="174">
        <v>33</v>
      </c>
      <c r="G18" s="174">
        <v>46</v>
      </c>
      <c r="H18" s="250">
        <v>7</v>
      </c>
      <c r="I18" s="174">
        <v>4</v>
      </c>
      <c r="J18" s="174">
        <v>3</v>
      </c>
      <c r="K18" s="175">
        <f>SUM(L18:M18)</f>
        <v>100</v>
      </c>
      <c r="L18" s="175">
        <f>C18/B18*100</f>
        <v>82.592592592592595</v>
      </c>
      <c r="M18" s="176">
        <f>D18/B18*100</f>
        <v>17.407407407407408</v>
      </c>
      <c r="N18" s="262"/>
      <c r="O18" s="262"/>
    </row>
    <row r="19" spans="1:15" ht="12.75" customHeight="1">
      <c r="A19" s="200" t="s">
        <v>77</v>
      </c>
      <c r="B19" s="174">
        <f t="shared" si="0"/>
        <v>543</v>
      </c>
      <c r="C19" s="174">
        <v>491</v>
      </c>
      <c r="D19" s="174">
        <f t="shared" si="1"/>
        <v>52</v>
      </c>
      <c r="E19" s="174">
        <v>6</v>
      </c>
      <c r="F19" s="174">
        <v>21</v>
      </c>
      <c r="G19" s="248">
        <v>15</v>
      </c>
      <c r="H19" s="252">
        <v>1</v>
      </c>
      <c r="I19" s="174">
        <v>9</v>
      </c>
      <c r="J19" s="247">
        <v>7</v>
      </c>
      <c r="K19" s="175">
        <f t="shared" si="2"/>
        <v>100</v>
      </c>
      <c r="L19" s="175">
        <f t="shared" si="3"/>
        <v>90.423572744014734</v>
      </c>
      <c r="M19" s="176">
        <f t="shared" si="4"/>
        <v>9.5764272559852675</v>
      </c>
      <c r="N19" s="262"/>
      <c r="O19" s="262"/>
    </row>
    <row r="20" spans="1:15" s="82" customFormat="1" ht="12.75" customHeight="1">
      <c r="A20" s="200" t="s">
        <v>78</v>
      </c>
      <c r="B20" s="174">
        <f t="shared" si="0"/>
        <v>438</v>
      </c>
      <c r="C20" s="174">
        <v>370</v>
      </c>
      <c r="D20" s="174">
        <f t="shared" si="1"/>
        <v>68</v>
      </c>
      <c r="E20" s="247">
        <v>7</v>
      </c>
      <c r="F20" s="247">
        <v>23</v>
      </c>
      <c r="G20" s="247">
        <v>32</v>
      </c>
      <c r="H20" s="248" t="s">
        <v>25</v>
      </c>
      <c r="I20" s="247">
        <v>6</v>
      </c>
      <c r="J20" s="247">
        <v>6</v>
      </c>
      <c r="K20" s="175">
        <f t="shared" si="2"/>
        <v>100</v>
      </c>
      <c r="L20" s="175">
        <f>C20/B20*100</f>
        <v>84.474885844748854</v>
      </c>
      <c r="M20" s="176">
        <f>D20/B20*100</f>
        <v>15.52511415525114</v>
      </c>
      <c r="N20" s="152"/>
      <c r="O20" s="262"/>
    </row>
    <row r="21" spans="1:15" ht="12.75" customHeight="1">
      <c r="A21" s="200" t="s">
        <v>79</v>
      </c>
      <c r="B21" s="174">
        <f t="shared" si="0"/>
        <v>360</v>
      </c>
      <c r="C21" s="174">
        <v>278</v>
      </c>
      <c r="D21" s="174">
        <f t="shared" si="1"/>
        <v>82</v>
      </c>
      <c r="E21" s="174">
        <v>10</v>
      </c>
      <c r="F21" s="174">
        <v>24</v>
      </c>
      <c r="G21" s="174">
        <v>36</v>
      </c>
      <c r="H21" s="174">
        <v>2</v>
      </c>
      <c r="I21" s="174">
        <v>10</v>
      </c>
      <c r="J21" s="174">
        <v>9</v>
      </c>
      <c r="K21" s="175">
        <f t="shared" si="2"/>
        <v>100</v>
      </c>
      <c r="L21" s="175">
        <f t="shared" si="3"/>
        <v>77.222222222222229</v>
      </c>
      <c r="M21" s="176">
        <f>D21/B21*100</f>
        <v>22.777777777777779</v>
      </c>
      <c r="N21" s="262"/>
      <c r="O21" s="262"/>
    </row>
    <row r="22" spans="1:15" ht="12.75" customHeight="1">
      <c r="A22" s="200" t="s">
        <v>80</v>
      </c>
      <c r="B22" s="174">
        <f t="shared" si="0"/>
        <v>295</v>
      </c>
      <c r="C22" s="174">
        <v>50</v>
      </c>
      <c r="D22" s="174">
        <f t="shared" si="1"/>
        <v>245</v>
      </c>
      <c r="E22" s="174">
        <v>19</v>
      </c>
      <c r="F22" s="174">
        <v>22</v>
      </c>
      <c r="G22" s="174">
        <v>0</v>
      </c>
      <c r="H22" s="250">
        <v>203</v>
      </c>
      <c r="I22" s="174">
        <v>1</v>
      </c>
      <c r="J22" s="174">
        <v>0</v>
      </c>
      <c r="K22" s="175">
        <f>SUM(L22:M22)</f>
        <v>100</v>
      </c>
      <c r="L22" s="175">
        <f>C22/B22*100</f>
        <v>16.949152542372879</v>
      </c>
      <c r="M22" s="176">
        <f>D22/B22*100</f>
        <v>83.050847457627114</v>
      </c>
      <c r="N22" s="262"/>
      <c r="O22" s="262"/>
    </row>
    <row r="23" spans="1:15" s="64" customFormat="1" ht="12.75" customHeight="1">
      <c r="A23" s="200" t="s">
        <v>81</v>
      </c>
      <c r="B23" s="174">
        <f t="shared" si="0"/>
        <v>245</v>
      </c>
      <c r="C23" s="174">
        <v>202</v>
      </c>
      <c r="D23" s="174">
        <f t="shared" si="1"/>
        <v>43</v>
      </c>
      <c r="E23" s="174">
        <v>2</v>
      </c>
      <c r="F23" s="174">
        <v>30</v>
      </c>
      <c r="G23" s="174">
        <v>0</v>
      </c>
      <c r="H23" s="174">
        <v>3</v>
      </c>
      <c r="I23" s="174">
        <v>8</v>
      </c>
      <c r="J23" s="174">
        <v>6</v>
      </c>
      <c r="K23" s="175">
        <f t="shared" si="2"/>
        <v>100</v>
      </c>
      <c r="L23" s="175">
        <f t="shared" si="3"/>
        <v>82.448979591836732</v>
      </c>
      <c r="M23" s="176">
        <f>D23/B23*100</f>
        <v>17.551020408163264</v>
      </c>
      <c r="N23" s="262"/>
      <c r="O23" s="262"/>
    </row>
    <row r="24" spans="1:15" ht="14.45">
      <c r="A24" s="200" t="s">
        <v>82</v>
      </c>
      <c r="B24" s="174">
        <f>C24+D24</f>
        <v>973</v>
      </c>
      <c r="C24" s="174">
        <v>736</v>
      </c>
      <c r="D24" s="174">
        <f t="shared" si="1"/>
        <v>237</v>
      </c>
      <c r="E24" s="174">
        <v>11</v>
      </c>
      <c r="F24" s="174">
        <v>54</v>
      </c>
      <c r="G24" s="174">
        <v>49</v>
      </c>
      <c r="H24" s="174">
        <v>111</v>
      </c>
      <c r="I24" s="174">
        <v>12</v>
      </c>
      <c r="J24" s="174">
        <v>7</v>
      </c>
      <c r="K24" s="175">
        <f t="shared" si="2"/>
        <v>100</v>
      </c>
      <c r="L24" s="175">
        <f t="shared" si="3"/>
        <v>75.642343268242556</v>
      </c>
      <c r="M24" s="176">
        <f>D24/B24*100</f>
        <v>24.357656731757451</v>
      </c>
      <c r="N24" s="78"/>
      <c r="O24" s="262"/>
    </row>
    <row r="25" spans="1:15" ht="14.45">
      <c r="A25" s="200" t="s">
        <v>83</v>
      </c>
      <c r="B25" s="174">
        <f t="shared" si="0"/>
        <v>322</v>
      </c>
      <c r="C25" s="174">
        <v>280</v>
      </c>
      <c r="D25" s="174">
        <f t="shared" si="1"/>
        <v>42</v>
      </c>
      <c r="E25" s="174">
        <v>1</v>
      </c>
      <c r="F25" s="174">
        <v>13</v>
      </c>
      <c r="G25" s="174">
        <v>20</v>
      </c>
      <c r="H25" s="174">
        <v>4</v>
      </c>
      <c r="I25" s="174">
        <v>4</v>
      </c>
      <c r="J25" s="174">
        <v>3</v>
      </c>
      <c r="K25" s="175">
        <f t="shared" si="2"/>
        <v>100</v>
      </c>
      <c r="L25" s="175">
        <f t="shared" si="3"/>
        <v>86.956521739130437</v>
      </c>
      <c r="M25" s="176">
        <f t="shared" ref="M25:M27" si="5">D25/B25*100</f>
        <v>13.043478260869565</v>
      </c>
      <c r="N25" s="260"/>
      <c r="O25" s="262"/>
    </row>
    <row r="26" spans="1:15">
      <c r="A26" s="200" t="s">
        <v>84</v>
      </c>
      <c r="B26" s="174">
        <f t="shared" si="0"/>
        <v>3751</v>
      </c>
      <c r="C26" s="174">
        <v>2891</v>
      </c>
      <c r="D26" s="174">
        <f t="shared" si="1"/>
        <v>860</v>
      </c>
      <c r="E26" s="174">
        <v>115</v>
      </c>
      <c r="F26" s="174">
        <v>287</v>
      </c>
      <c r="G26" s="174">
        <v>149</v>
      </c>
      <c r="H26" s="174">
        <v>261</v>
      </c>
      <c r="I26" s="174">
        <v>48</v>
      </c>
      <c r="J26" s="174">
        <v>26</v>
      </c>
      <c r="K26" s="175">
        <f t="shared" si="2"/>
        <v>100</v>
      </c>
      <c r="L26" s="175">
        <f t="shared" si="3"/>
        <v>77.072780591842175</v>
      </c>
      <c r="M26" s="176">
        <f t="shared" si="5"/>
        <v>22.927219408157825</v>
      </c>
      <c r="N26" s="260"/>
      <c r="O26" s="260"/>
    </row>
    <row r="27" spans="1:15" ht="12.95">
      <c r="A27" s="201" t="s">
        <v>34</v>
      </c>
      <c r="B27" s="146">
        <f>SUM(B10:B26)</f>
        <v>23646</v>
      </c>
      <c r="C27" s="146">
        <f>SUM(C10:C26)</f>
        <v>15707</v>
      </c>
      <c r="D27" s="146">
        <f>SUM(D10:D26)</f>
        <v>7939</v>
      </c>
      <c r="E27" s="146">
        <f t="shared" ref="E27:J27" si="6">SUM(E10:E26)</f>
        <v>609</v>
      </c>
      <c r="F27" s="146">
        <f t="shared" si="6"/>
        <v>3712</v>
      </c>
      <c r="G27" s="146">
        <f t="shared" si="6"/>
        <v>1578</v>
      </c>
      <c r="H27" s="146">
        <f t="shared" si="6"/>
        <v>1043</v>
      </c>
      <c r="I27" s="146">
        <f t="shared" si="6"/>
        <v>997</v>
      </c>
      <c r="J27" s="146">
        <f t="shared" si="6"/>
        <v>669</v>
      </c>
      <c r="K27" s="206">
        <f t="shared" si="2"/>
        <v>100</v>
      </c>
      <c r="L27" s="206">
        <f t="shared" si="3"/>
        <v>66.425611097014297</v>
      </c>
      <c r="M27" s="207">
        <f t="shared" si="5"/>
        <v>33.57438890298571</v>
      </c>
      <c r="N27" s="260"/>
      <c r="O27" s="260"/>
    </row>
    <row r="28" spans="1:15">
      <c r="A28" s="260"/>
      <c r="B28" s="260"/>
      <c r="C28" s="262"/>
      <c r="D28" s="260"/>
      <c r="E28" s="260"/>
      <c r="F28" s="260"/>
      <c r="G28" s="317">
        <f>G26+C26</f>
        <v>3040</v>
      </c>
      <c r="H28" s="260"/>
      <c r="I28" s="260"/>
      <c r="J28" s="260"/>
      <c r="K28" s="260"/>
      <c r="L28" s="260"/>
      <c r="M28" s="260"/>
      <c r="N28" s="260"/>
      <c r="O28" s="260"/>
    </row>
    <row r="29" spans="1:15">
      <c r="A29" s="371" t="s">
        <v>85</v>
      </c>
      <c r="B29" s="371"/>
      <c r="C29" s="371"/>
      <c r="D29" s="371"/>
      <c r="E29" s="371"/>
      <c r="F29" s="371"/>
      <c r="G29" s="371"/>
      <c r="H29" s="371"/>
      <c r="I29" s="260"/>
      <c r="J29" s="260"/>
      <c r="K29" s="260"/>
      <c r="L29" s="260"/>
      <c r="M29" s="260"/>
      <c r="N29" s="260"/>
      <c r="O29" s="260"/>
    </row>
    <row r="30" spans="1:15" ht="38.25" customHeight="1">
      <c r="A30" s="371" t="s">
        <v>86</v>
      </c>
      <c r="B30" s="371"/>
      <c r="C30" s="371"/>
      <c r="D30" s="371"/>
      <c r="E30" s="371"/>
      <c r="F30" s="371"/>
      <c r="G30" s="371"/>
      <c r="H30" s="371"/>
      <c r="I30" s="260"/>
      <c r="J30" s="260"/>
      <c r="K30" s="260"/>
      <c r="L30" s="260"/>
      <c r="M30" s="260"/>
      <c r="N30" s="260"/>
      <c r="O30" s="260"/>
    </row>
    <row r="31" spans="1:15">
      <c r="A31" s="352" t="s">
        <v>87</v>
      </c>
      <c r="B31" s="351"/>
      <c r="C31" s="351"/>
      <c r="D31" s="351"/>
      <c r="E31" s="351"/>
      <c r="F31" s="351"/>
      <c r="G31" s="351"/>
      <c r="H31" s="351"/>
      <c r="I31" s="260"/>
      <c r="J31" s="260"/>
      <c r="K31" s="260"/>
      <c r="L31" s="260"/>
      <c r="M31" s="260"/>
      <c r="N31" s="260"/>
      <c r="O31" s="260"/>
    </row>
    <row r="32" spans="1:15">
      <c r="A32" s="204" t="s">
        <v>88</v>
      </c>
      <c r="B32" s="3"/>
      <c r="C32" s="205"/>
      <c r="D32" s="3"/>
      <c r="E32" s="3"/>
      <c r="F32" s="3"/>
      <c r="G32" s="3"/>
      <c r="H32" s="3"/>
      <c r="I32" s="260"/>
      <c r="J32" s="260"/>
      <c r="K32" s="260"/>
      <c r="L32" s="260"/>
      <c r="M32" s="260"/>
      <c r="N32" s="260"/>
      <c r="O32" s="260"/>
    </row>
    <row r="35" spans="5:9">
      <c r="E35" s="262"/>
      <c r="F35" s="262"/>
      <c r="G35" s="260"/>
      <c r="H35" s="262"/>
      <c r="I35" s="262"/>
    </row>
  </sheetData>
  <mergeCells count="6">
    <mergeCell ref="A30:H30"/>
    <mergeCell ref="A29:H29"/>
    <mergeCell ref="D6:J6"/>
    <mergeCell ref="K6:M6"/>
    <mergeCell ref="F7:G7"/>
    <mergeCell ref="I7:J7"/>
  </mergeCells>
  <pageMargins left="0.54" right="0.17" top="0.984251969" bottom="0.984251969" header="0.5" footer="0.5"/>
  <pageSetup paperSize="9" scale="77" orientation="landscape" r:id="rId1"/>
  <headerFooter alignWithMargins="0"/>
  <ignoredErrors>
    <ignoredError sqref="A28:F28 B11:B26 A27 D27 D10:D26 H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0"/>
  <sheetViews>
    <sheetView showGridLines="0" zoomScaleNormal="100" zoomScaleSheetLayoutView="100" workbookViewId="0">
      <selection activeCell="E12" sqref="E12"/>
    </sheetView>
  </sheetViews>
  <sheetFormatPr defaultColWidth="11.42578125" defaultRowHeight="12.6"/>
  <cols>
    <col min="1" max="1" width="35.42578125" style="79" customWidth="1"/>
    <col min="2" max="2" width="9.7109375" style="79" customWidth="1"/>
    <col min="3" max="3" width="15.140625" style="79" customWidth="1"/>
    <col min="4" max="4" width="12.5703125" style="79" customWidth="1"/>
    <col min="5" max="6" width="12.7109375" style="79" customWidth="1"/>
    <col min="7" max="7" width="11" style="79" customWidth="1"/>
    <col min="8" max="8" width="14.7109375" style="79" customWidth="1"/>
    <col min="9" max="10" width="12.42578125" style="79" bestFit="1" customWidth="1"/>
    <col min="11" max="16384" width="11.42578125" style="79"/>
  </cols>
  <sheetData>
    <row r="1" spans="1:13" ht="15.6">
      <c r="A1" s="25" t="s">
        <v>48</v>
      </c>
      <c r="B1" s="163"/>
      <c r="C1" s="182"/>
      <c r="D1" s="182"/>
      <c r="E1" s="182"/>
      <c r="F1" s="182"/>
      <c r="G1" s="182"/>
      <c r="H1" s="182"/>
      <c r="I1" s="182"/>
      <c r="J1" s="182"/>
    </row>
    <row r="2" spans="1:13" ht="18">
      <c r="A2" s="26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64"/>
      <c r="L2" s="64"/>
      <c r="M2" s="64"/>
    </row>
    <row r="3" spans="1:13" ht="15.6">
      <c r="A3" s="6" t="s">
        <v>90</v>
      </c>
      <c r="B3" s="170"/>
      <c r="C3" s="170"/>
      <c r="D3" s="170"/>
      <c r="E3" s="170"/>
      <c r="F3" s="170"/>
      <c r="G3" s="170"/>
      <c r="H3" s="170"/>
      <c r="I3" s="170"/>
      <c r="J3" s="170"/>
      <c r="K3" s="64"/>
      <c r="L3" s="64"/>
      <c r="M3" s="64"/>
    </row>
    <row r="4" spans="1:13" ht="15.6">
      <c r="A4" s="6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64"/>
      <c r="L4" s="64"/>
      <c r="M4" s="64"/>
    </row>
    <row r="5" spans="1:1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260"/>
      <c r="L5" s="260"/>
      <c r="M5" s="260"/>
    </row>
    <row r="6" spans="1:13" s="80" customFormat="1" ht="71.45" customHeight="1">
      <c r="A6" s="291" t="s">
        <v>94</v>
      </c>
      <c r="B6" s="211" t="s">
        <v>34</v>
      </c>
      <c r="C6" s="211" t="s">
        <v>95</v>
      </c>
      <c r="D6" s="211" t="s">
        <v>96</v>
      </c>
      <c r="E6" s="211" t="s">
        <v>69</v>
      </c>
      <c r="F6" s="211" t="s">
        <v>72</v>
      </c>
      <c r="G6" s="211" t="s">
        <v>97</v>
      </c>
      <c r="H6" s="211" t="s">
        <v>98</v>
      </c>
      <c r="I6" s="211" t="s">
        <v>99</v>
      </c>
      <c r="J6" s="212" t="s">
        <v>100</v>
      </c>
      <c r="K6" s="263"/>
      <c r="L6" s="263"/>
      <c r="M6" s="263"/>
    </row>
    <row r="7" spans="1:13" s="80" customFormat="1" ht="15.75" customHeight="1">
      <c r="A7" s="208" t="s">
        <v>101</v>
      </c>
      <c r="B7" s="174">
        <f>SUM(C7,I7,J7)</f>
        <v>1968</v>
      </c>
      <c r="C7" s="174">
        <f>SUM(D7:H7)</f>
        <v>1819</v>
      </c>
      <c r="D7" s="247">
        <v>297</v>
      </c>
      <c r="E7" s="247">
        <v>589</v>
      </c>
      <c r="F7" s="247">
        <v>183</v>
      </c>
      <c r="G7" s="247">
        <v>238</v>
      </c>
      <c r="H7" s="247">
        <v>512</v>
      </c>
      <c r="I7" s="247">
        <v>149</v>
      </c>
      <c r="J7" s="254" t="s">
        <v>21</v>
      </c>
      <c r="K7" s="273"/>
      <c r="L7" s="263"/>
      <c r="M7" s="263"/>
    </row>
    <row r="8" spans="1:13" s="80" customFormat="1" ht="15" customHeight="1">
      <c r="A8" s="208" t="s">
        <v>102</v>
      </c>
      <c r="B8" s="174">
        <f t="shared" ref="B8:B12" si="0">SUM(C8,I8,J8)</f>
        <v>6182</v>
      </c>
      <c r="C8" s="174">
        <f t="shared" ref="C8:C10" si="1">SUM(D8:H8)</f>
        <v>5515</v>
      </c>
      <c r="D8" s="247">
        <v>490</v>
      </c>
      <c r="E8" s="247">
        <v>1072</v>
      </c>
      <c r="F8" s="247">
        <v>351</v>
      </c>
      <c r="G8" s="253">
        <v>713</v>
      </c>
      <c r="H8" s="275">
        <v>2889</v>
      </c>
      <c r="I8" s="276">
        <v>667</v>
      </c>
      <c r="J8" s="254" t="s">
        <v>21</v>
      </c>
      <c r="K8" s="273"/>
      <c r="L8" s="263"/>
      <c r="M8" s="263"/>
    </row>
    <row r="9" spans="1:13" s="80" customFormat="1" ht="15" customHeight="1">
      <c r="A9" s="209" t="s">
        <v>103</v>
      </c>
      <c r="B9" s="174">
        <f t="shared" si="0"/>
        <v>4320</v>
      </c>
      <c r="C9" s="174">
        <f t="shared" si="1"/>
        <v>4171</v>
      </c>
      <c r="D9" s="247">
        <v>1007</v>
      </c>
      <c r="E9" s="247">
        <v>1410</v>
      </c>
      <c r="F9" s="247">
        <v>646</v>
      </c>
      <c r="G9" s="253">
        <v>529</v>
      </c>
      <c r="H9" s="275">
        <v>579</v>
      </c>
      <c r="I9" s="276">
        <v>149</v>
      </c>
      <c r="J9" s="254" t="s">
        <v>21</v>
      </c>
      <c r="K9" s="273"/>
      <c r="L9" s="263"/>
      <c r="M9" s="263"/>
    </row>
    <row r="10" spans="1:13" s="80" customFormat="1" ht="15" customHeight="1">
      <c r="A10" s="208" t="s">
        <v>104</v>
      </c>
      <c r="B10" s="174">
        <f>SUM(C10,I10,J10)</f>
        <v>2831</v>
      </c>
      <c r="C10" s="174">
        <f t="shared" si="1"/>
        <v>2757</v>
      </c>
      <c r="D10" s="248" t="s">
        <v>23</v>
      </c>
      <c r="E10" s="247">
        <v>87</v>
      </c>
      <c r="F10" s="247">
        <v>77</v>
      </c>
      <c r="G10" s="253">
        <v>2057</v>
      </c>
      <c r="H10" s="275">
        <v>536</v>
      </c>
      <c r="I10" s="276">
        <v>74</v>
      </c>
      <c r="J10" s="254" t="s">
        <v>21</v>
      </c>
      <c r="K10" s="273"/>
      <c r="L10" s="263"/>
      <c r="M10" s="263"/>
    </row>
    <row r="11" spans="1:13" ht="12.75" customHeight="1">
      <c r="A11" s="208" t="s">
        <v>105</v>
      </c>
      <c r="B11" s="174">
        <f>SUM(C11,I11,J11)</f>
        <v>7932</v>
      </c>
      <c r="C11" s="174">
        <f>SUM(D11:H11)</f>
        <v>3999</v>
      </c>
      <c r="D11" s="247">
        <v>624</v>
      </c>
      <c r="E11" s="247">
        <v>1143</v>
      </c>
      <c r="F11" s="247">
        <v>494</v>
      </c>
      <c r="G11" s="253">
        <v>986</v>
      </c>
      <c r="H11" s="275">
        <v>752</v>
      </c>
      <c r="I11" s="276">
        <v>182</v>
      </c>
      <c r="J11" s="278">
        <v>3751</v>
      </c>
      <c r="K11" s="279"/>
      <c r="L11" s="260"/>
      <c r="M11" s="260"/>
    </row>
    <row r="12" spans="1:13" ht="12.75" customHeight="1">
      <c r="A12" s="209" t="s">
        <v>106</v>
      </c>
      <c r="B12" s="174">
        <f t="shared" si="0"/>
        <v>410</v>
      </c>
      <c r="C12" s="174">
        <f>SUM(D12:H12)</f>
        <v>410</v>
      </c>
      <c r="D12" s="248" t="s">
        <v>21</v>
      </c>
      <c r="E12" s="248" t="s">
        <v>21</v>
      </c>
      <c r="F12" s="248" t="s">
        <v>21</v>
      </c>
      <c r="G12" s="248" t="s">
        <v>21</v>
      </c>
      <c r="H12" s="275">
        <v>410</v>
      </c>
      <c r="I12" s="275" t="s">
        <v>21</v>
      </c>
      <c r="J12" s="254" t="s">
        <v>21</v>
      </c>
      <c r="K12" s="274"/>
      <c r="L12" s="260"/>
      <c r="M12" s="260"/>
    </row>
    <row r="13" spans="1:13" ht="12.75" customHeight="1">
      <c r="A13" s="210" t="s">
        <v>34</v>
      </c>
      <c r="B13" s="146">
        <f>SUM(B7:B12)</f>
        <v>23643</v>
      </c>
      <c r="C13" s="14">
        <f>SUM(C7:C12)</f>
        <v>18671</v>
      </c>
      <c r="D13" s="14">
        <f t="shared" ref="D13:J13" si="2">SUM(D7:D12)</f>
        <v>2418</v>
      </c>
      <c r="E13" s="14">
        <f t="shared" si="2"/>
        <v>4301</v>
      </c>
      <c r="F13" s="14">
        <f>SUM(F7:F12)</f>
        <v>1751</v>
      </c>
      <c r="G13" s="14">
        <f t="shared" si="2"/>
        <v>4523</v>
      </c>
      <c r="H13" s="14">
        <f>SUM(H7:H12)</f>
        <v>5678</v>
      </c>
      <c r="I13" s="14">
        <f t="shared" si="2"/>
        <v>1221</v>
      </c>
      <c r="J13" s="255">
        <f t="shared" si="2"/>
        <v>3751</v>
      </c>
      <c r="K13" s="274"/>
      <c r="L13" s="260"/>
      <c r="M13" s="260"/>
    </row>
    <row r="14" spans="1:13" ht="12.75" customHeight="1">
      <c r="A14" s="213"/>
      <c r="B14" s="214"/>
      <c r="C14" s="215"/>
      <c r="D14" s="215"/>
      <c r="E14" s="215"/>
      <c r="F14" s="215"/>
      <c r="G14" s="215"/>
      <c r="H14" s="215"/>
      <c r="I14" s="215"/>
      <c r="J14" s="215"/>
      <c r="K14" s="260"/>
      <c r="L14" s="260"/>
      <c r="M14" s="260"/>
    </row>
    <row r="15" spans="1:13" ht="12.75" customHeight="1">
      <c r="A15" s="383" t="s">
        <v>107</v>
      </c>
      <c r="B15" s="383"/>
      <c r="C15" s="383"/>
      <c r="D15" s="383"/>
      <c r="E15" s="383"/>
      <c r="F15" s="383"/>
      <c r="G15" s="383"/>
      <c r="H15" s="383"/>
      <c r="I15" s="383"/>
      <c r="J15" s="383"/>
      <c r="K15" s="260"/>
      <c r="L15" s="260"/>
      <c r="M15" s="260"/>
    </row>
    <row r="16" spans="1:13" ht="33.950000000000003" customHeight="1">
      <c r="A16" s="382" t="s">
        <v>108</v>
      </c>
      <c r="B16" s="382"/>
      <c r="C16" s="382"/>
      <c r="D16" s="382"/>
      <c r="E16" s="382"/>
      <c r="F16" s="382"/>
      <c r="G16" s="382"/>
      <c r="H16" s="382"/>
      <c r="I16" s="382"/>
      <c r="J16" s="382"/>
      <c r="K16" s="260"/>
      <c r="L16" s="260"/>
      <c r="M16" s="260"/>
    </row>
    <row r="17" spans="1:13">
      <c r="A17" s="384" t="s">
        <v>109</v>
      </c>
      <c r="B17" s="384"/>
      <c r="C17" s="384"/>
      <c r="D17" s="384"/>
      <c r="E17" s="384"/>
      <c r="F17" s="384"/>
      <c r="G17" s="384"/>
      <c r="H17" s="384"/>
      <c r="I17" s="384"/>
      <c r="J17" s="384"/>
      <c r="K17" s="260"/>
      <c r="L17" s="260"/>
      <c r="M17" s="260"/>
    </row>
    <row r="18" spans="1:13" ht="12.75" customHeight="1">
      <c r="A18" s="204" t="s">
        <v>88</v>
      </c>
      <c r="B18" s="179"/>
      <c r="C18" s="179"/>
      <c r="D18" s="179"/>
      <c r="E18" s="179"/>
      <c r="F18" s="179"/>
      <c r="G18" s="179"/>
      <c r="H18"/>
      <c r="I18"/>
      <c r="J18"/>
      <c r="K18" s="64"/>
      <c r="L18" s="64"/>
      <c r="M18" s="64"/>
    </row>
    <row r="19" spans="1:13" ht="12.95">
      <c r="A19" s="182"/>
      <c r="B19" s="182"/>
      <c r="C19" s="182"/>
      <c r="D19" s="182"/>
      <c r="E19" s="182"/>
      <c r="F19" s="182"/>
      <c r="G19" s="182"/>
      <c r="H19" s="182"/>
      <c r="I19" s="182"/>
      <c r="J19" s="182"/>
      <c r="K19" s="64"/>
      <c r="L19" s="64"/>
      <c r="M19" s="64"/>
    </row>
    <row r="20" spans="1:13">
      <c r="C20" s="314"/>
    </row>
  </sheetData>
  <mergeCells count="3">
    <mergeCell ref="A16:J16"/>
    <mergeCell ref="A15:J15"/>
    <mergeCell ref="A17:J17"/>
  </mergeCells>
  <pageMargins left="0.38" right="0.22" top="0.984251969" bottom="0.984251969" header="0.5" footer="0.5"/>
  <pageSetup paperSize="9" scale="97" orientation="landscape" verticalDpi="1200" r:id="rId1"/>
  <headerFooter alignWithMargins="0"/>
  <ignoredErrors>
    <ignoredError sqref="C8:C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C21"/>
  <sheetViews>
    <sheetView showGridLines="0" zoomScaleNormal="100" zoomScaleSheetLayoutView="100" workbookViewId="0">
      <selection activeCell="C23" sqref="C23"/>
    </sheetView>
  </sheetViews>
  <sheetFormatPr defaultColWidth="9.140625" defaultRowHeight="12.6"/>
  <cols>
    <col min="1" max="1" width="40.85546875" style="70" customWidth="1"/>
    <col min="2" max="5" width="9.140625" style="70" customWidth="1"/>
    <col min="6" max="6" width="12.28515625" style="70" customWidth="1"/>
    <col min="7" max="7" width="10.28515625" style="70" customWidth="1"/>
    <col min="8" max="8" width="7" style="70" customWidth="1"/>
    <col min="9" max="9" width="9" style="70" customWidth="1"/>
    <col min="10" max="10" width="11.85546875" style="70" customWidth="1"/>
    <col min="11" max="11" width="9.42578125" style="70" customWidth="1"/>
    <col min="12" max="12" width="9" style="70" customWidth="1"/>
    <col min="13" max="13" width="11.42578125" style="70" customWidth="1"/>
    <col min="14" max="16384" width="9.140625" style="70"/>
  </cols>
  <sheetData>
    <row r="1" spans="1:315" ht="15.6">
      <c r="A1" s="25" t="s">
        <v>48</v>
      </c>
      <c r="B1" s="16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315" s="64" customFormat="1" ht="18">
      <c r="A2" s="26" t="s">
        <v>110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315" s="64" customFormat="1" ht="15.6">
      <c r="A3" s="6" t="s">
        <v>50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315" s="64" customFormat="1" ht="15.6">
      <c r="A4" s="6" t="s">
        <v>111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31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315" ht="14.25" customHeight="1">
      <c r="A6" s="171"/>
      <c r="B6" s="65"/>
      <c r="C6" s="65"/>
      <c r="D6" s="372" t="s">
        <v>52</v>
      </c>
      <c r="E6" s="373"/>
      <c r="F6" s="373"/>
      <c r="G6" s="373"/>
      <c r="H6" s="373"/>
      <c r="I6" s="373"/>
      <c r="J6" s="374"/>
      <c r="K6" s="372" t="s">
        <v>53</v>
      </c>
      <c r="L6" s="373"/>
      <c r="M6" s="373"/>
    </row>
    <row r="7" spans="1:315" s="75" customFormat="1" ht="14.25" customHeight="1">
      <c r="A7" s="29"/>
      <c r="B7" s="361" t="s">
        <v>34</v>
      </c>
      <c r="C7" s="361" t="s">
        <v>54</v>
      </c>
      <c r="D7" s="66" t="s">
        <v>34</v>
      </c>
      <c r="E7" s="66" t="s">
        <v>55</v>
      </c>
      <c r="F7" s="376" t="s">
        <v>56</v>
      </c>
      <c r="G7" s="377"/>
      <c r="H7" s="66" t="s">
        <v>36</v>
      </c>
      <c r="I7" s="378" t="s">
        <v>57</v>
      </c>
      <c r="J7" s="379"/>
      <c r="K7" s="66" t="s">
        <v>34</v>
      </c>
      <c r="L7" s="66" t="s">
        <v>54</v>
      </c>
      <c r="M7" s="67" t="s">
        <v>58</v>
      </c>
    </row>
    <row r="8" spans="1:315" s="76" customFormat="1" ht="16.5">
      <c r="A8" s="29"/>
      <c r="B8" s="17"/>
      <c r="C8" s="361" t="s">
        <v>59</v>
      </c>
      <c r="D8" s="68"/>
      <c r="E8" s="66" t="s">
        <v>60</v>
      </c>
      <c r="F8" s="66" t="s">
        <v>61</v>
      </c>
      <c r="G8" s="68" t="s">
        <v>91</v>
      </c>
      <c r="H8" s="66" t="s">
        <v>63</v>
      </c>
      <c r="I8" s="68" t="s">
        <v>34</v>
      </c>
      <c r="J8" s="68" t="s">
        <v>64</v>
      </c>
      <c r="K8" s="66"/>
      <c r="L8" s="66" t="s">
        <v>59</v>
      </c>
      <c r="M8" s="67" t="s">
        <v>65</v>
      </c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  <c r="IW8" s="75"/>
      <c r="IX8" s="75"/>
      <c r="IY8" s="75"/>
      <c r="IZ8" s="75"/>
      <c r="JA8" s="75"/>
      <c r="JB8" s="75"/>
      <c r="JC8" s="75"/>
      <c r="JD8" s="75"/>
      <c r="JE8" s="75"/>
      <c r="JF8" s="75"/>
      <c r="JG8" s="75"/>
      <c r="JH8" s="75"/>
      <c r="JI8" s="75"/>
      <c r="JJ8" s="75"/>
      <c r="JK8" s="75"/>
      <c r="JL8" s="75"/>
      <c r="JM8" s="75"/>
      <c r="JN8" s="75"/>
      <c r="JO8" s="75"/>
      <c r="JP8" s="75"/>
      <c r="JQ8" s="75"/>
      <c r="JR8" s="75"/>
      <c r="JS8" s="75"/>
      <c r="JT8" s="75"/>
      <c r="JU8" s="75"/>
      <c r="JV8" s="75"/>
      <c r="JW8" s="75"/>
      <c r="JX8" s="75"/>
      <c r="JY8" s="75"/>
      <c r="JZ8" s="75"/>
      <c r="KA8" s="75"/>
      <c r="KB8" s="75"/>
      <c r="KC8" s="75"/>
      <c r="KD8" s="75"/>
      <c r="KE8" s="75"/>
      <c r="KF8" s="75"/>
      <c r="KG8" s="75"/>
      <c r="KH8" s="75"/>
      <c r="KI8" s="75"/>
      <c r="KJ8" s="75"/>
      <c r="KK8" s="75"/>
      <c r="KL8" s="75"/>
      <c r="KM8" s="75"/>
      <c r="KN8" s="75"/>
      <c r="KO8" s="75"/>
      <c r="KP8" s="75"/>
      <c r="KQ8" s="75"/>
      <c r="KR8" s="75"/>
      <c r="KS8" s="75"/>
      <c r="KT8" s="75"/>
      <c r="KU8" s="75"/>
      <c r="KV8" s="75"/>
      <c r="KW8" s="75"/>
      <c r="KX8" s="75"/>
      <c r="KY8" s="75"/>
      <c r="KZ8" s="75"/>
      <c r="LA8" s="75"/>
      <c r="LB8" s="75"/>
      <c r="LC8" s="75"/>
    </row>
    <row r="9" spans="1:315" s="75" customFormat="1" ht="14.1">
      <c r="A9" s="33" t="s">
        <v>94</v>
      </c>
      <c r="B9" s="18"/>
      <c r="C9" s="18"/>
      <c r="D9" s="18"/>
      <c r="E9" s="362"/>
      <c r="F9" s="362" t="s">
        <v>66</v>
      </c>
      <c r="G9" s="77"/>
      <c r="H9" s="362"/>
      <c r="I9" s="18"/>
      <c r="J9" s="18" t="s">
        <v>67</v>
      </c>
      <c r="K9" s="77"/>
      <c r="L9" s="362"/>
      <c r="M9" s="28"/>
    </row>
    <row r="10" spans="1:315" ht="12.75" customHeight="1">
      <c r="A10" s="183" t="s">
        <v>101</v>
      </c>
      <c r="B10" s="174">
        <f>SUM(C10:D10)</f>
        <v>2096</v>
      </c>
      <c r="C10" s="245">
        <v>1675</v>
      </c>
      <c r="D10" s="174">
        <f>SUM(E10:I10)</f>
        <v>421</v>
      </c>
      <c r="E10" s="245">
        <v>9</v>
      </c>
      <c r="F10" s="245">
        <v>255</v>
      </c>
      <c r="G10" s="245">
        <v>61</v>
      </c>
      <c r="H10" s="245">
        <v>41</v>
      </c>
      <c r="I10" s="245">
        <v>55</v>
      </c>
      <c r="J10" s="245">
        <v>45</v>
      </c>
      <c r="K10" s="175">
        <v>100</v>
      </c>
      <c r="L10" s="175">
        <f t="shared" ref="L10:L16" si="0">C10/B10*100</f>
        <v>79.914122137404576</v>
      </c>
      <c r="M10" s="184">
        <f t="shared" ref="M10:M16" si="1">D10/B10*100</f>
        <v>20.085877862595421</v>
      </c>
    </row>
    <row r="11" spans="1:315" ht="12.75" customHeight="1">
      <c r="A11" s="208" t="s">
        <v>102</v>
      </c>
      <c r="B11" s="174">
        <f t="shared" ref="B11:B15" si="2">SUM(C11:D11)</f>
        <v>6620</v>
      </c>
      <c r="C11" s="247">
        <v>4980</v>
      </c>
      <c r="D11" s="174">
        <f t="shared" ref="D11:D15" si="3">SUM(E11:I11)</f>
        <v>1640</v>
      </c>
      <c r="E11" s="247">
        <v>84</v>
      </c>
      <c r="F11" s="247">
        <v>646</v>
      </c>
      <c r="G11" s="253">
        <v>372</v>
      </c>
      <c r="H11" s="247">
        <v>307</v>
      </c>
      <c r="I11" s="247">
        <v>231</v>
      </c>
      <c r="J11" s="247">
        <v>152</v>
      </c>
      <c r="K11" s="175">
        <v>100</v>
      </c>
      <c r="L11" s="175">
        <f t="shared" si="0"/>
        <v>75.226586102719025</v>
      </c>
      <c r="M11" s="176">
        <f t="shared" si="1"/>
        <v>24.773413897280967</v>
      </c>
    </row>
    <row r="12" spans="1:315" ht="12.75" customHeight="1">
      <c r="A12" s="209" t="s">
        <v>103</v>
      </c>
      <c r="B12" s="174">
        <f t="shared" si="2"/>
        <v>5203</v>
      </c>
      <c r="C12" s="247">
        <v>3241</v>
      </c>
      <c r="D12" s="174">
        <f t="shared" si="3"/>
        <v>1962</v>
      </c>
      <c r="E12" s="247">
        <v>111</v>
      </c>
      <c r="F12" s="247">
        <v>1177</v>
      </c>
      <c r="G12" s="253">
        <v>205</v>
      </c>
      <c r="H12" s="247">
        <v>148</v>
      </c>
      <c r="I12" s="247">
        <v>321</v>
      </c>
      <c r="J12" s="247">
        <v>201</v>
      </c>
      <c r="K12" s="175">
        <v>100</v>
      </c>
      <c r="L12" s="175">
        <f t="shared" si="0"/>
        <v>62.290985969632906</v>
      </c>
      <c r="M12" s="176">
        <f t="shared" si="1"/>
        <v>37.709014030367094</v>
      </c>
    </row>
    <row r="13" spans="1:315" ht="12.75" customHeight="1">
      <c r="A13" s="208" t="s">
        <v>104</v>
      </c>
      <c r="B13" s="174">
        <f t="shared" si="2"/>
        <v>3154</v>
      </c>
      <c r="C13" s="247">
        <v>1871</v>
      </c>
      <c r="D13" s="174">
        <f t="shared" si="3"/>
        <v>1283</v>
      </c>
      <c r="E13" s="247">
        <v>208</v>
      </c>
      <c r="F13" s="247">
        <v>766</v>
      </c>
      <c r="G13" s="253">
        <v>143</v>
      </c>
      <c r="H13" s="247">
        <v>16</v>
      </c>
      <c r="I13" s="247">
        <v>150</v>
      </c>
      <c r="J13" s="247">
        <v>125</v>
      </c>
      <c r="K13" s="175">
        <v>100</v>
      </c>
      <c r="L13" s="175">
        <f t="shared" si="0"/>
        <v>59.321496512365243</v>
      </c>
      <c r="M13" s="176">
        <f t="shared" si="1"/>
        <v>40.67850348763475</v>
      </c>
    </row>
    <row r="14" spans="1:315" s="82" customFormat="1" ht="12.75" customHeight="1">
      <c r="A14" s="208" t="s">
        <v>105</v>
      </c>
      <c r="B14" s="174">
        <f t="shared" si="2"/>
        <v>8435</v>
      </c>
      <c r="C14" s="247">
        <v>5734</v>
      </c>
      <c r="D14" s="174">
        <f t="shared" si="3"/>
        <v>2701</v>
      </c>
      <c r="E14" s="247">
        <v>187</v>
      </c>
      <c r="F14" s="247">
        <v>964</v>
      </c>
      <c r="G14" s="253">
        <v>776</v>
      </c>
      <c r="H14" s="247">
        <v>575</v>
      </c>
      <c r="I14" s="247">
        <v>199</v>
      </c>
      <c r="J14" s="247">
        <v>145</v>
      </c>
      <c r="K14" s="175">
        <v>100</v>
      </c>
      <c r="L14" s="175">
        <f t="shared" si="0"/>
        <v>67.978660343805572</v>
      </c>
      <c r="M14" s="176">
        <f t="shared" si="1"/>
        <v>32.021339656194428</v>
      </c>
    </row>
    <row r="15" spans="1:315" ht="12.75" customHeight="1">
      <c r="A15" s="208" t="s">
        <v>106</v>
      </c>
      <c r="B15" s="174">
        <f t="shared" si="2"/>
        <v>827</v>
      </c>
      <c r="C15" s="247">
        <v>624</v>
      </c>
      <c r="D15" s="174">
        <f t="shared" si="3"/>
        <v>203</v>
      </c>
      <c r="E15" s="247">
        <v>19</v>
      </c>
      <c r="F15" s="247">
        <v>98</v>
      </c>
      <c r="G15" s="253">
        <v>30</v>
      </c>
      <c r="H15" s="247">
        <v>3</v>
      </c>
      <c r="I15" s="247">
        <v>53</v>
      </c>
      <c r="J15" s="247">
        <v>11</v>
      </c>
      <c r="K15" s="175">
        <v>100</v>
      </c>
      <c r="L15" s="175">
        <f t="shared" si="0"/>
        <v>75.453446191051995</v>
      </c>
      <c r="M15" s="176">
        <f t="shared" si="1"/>
        <v>24.546553808948005</v>
      </c>
    </row>
    <row r="16" spans="1:315" s="64" customFormat="1" ht="12.75" customHeight="1">
      <c r="A16" s="210" t="s">
        <v>34</v>
      </c>
      <c r="B16" s="14">
        <f>SUM(B10:B15)</f>
        <v>26335</v>
      </c>
      <c r="C16" s="14">
        <f>SUM(C10:C15)</f>
        <v>18125</v>
      </c>
      <c r="D16" s="14">
        <f t="shared" ref="D16:J16" si="4">SUM(D10:D15)</f>
        <v>8210</v>
      </c>
      <c r="E16" s="14">
        <f t="shared" si="4"/>
        <v>618</v>
      </c>
      <c r="F16" s="14">
        <f t="shared" si="4"/>
        <v>3906</v>
      </c>
      <c r="G16" s="14">
        <f t="shared" si="4"/>
        <v>1587</v>
      </c>
      <c r="H16" s="14">
        <f t="shared" si="4"/>
        <v>1090</v>
      </c>
      <c r="I16" s="14">
        <f t="shared" si="4"/>
        <v>1009</v>
      </c>
      <c r="J16" s="14">
        <f t="shared" si="4"/>
        <v>679</v>
      </c>
      <c r="K16" s="210">
        <v>100</v>
      </c>
      <c r="L16" s="210">
        <f t="shared" si="0"/>
        <v>68.824757926713502</v>
      </c>
      <c r="M16" s="216">
        <f t="shared" si="1"/>
        <v>31.175242073286501</v>
      </c>
    </row>
    <row r="17" spans="1:13" s="64" customFormat="1" ht="12.95">
      <c r="A17" s="74"/>
      <c r="B17" s="156"/>
      <c r="C17" s="156"/>
      <c r="D17" s="156"/>
      <c r="E17" s="156"/>
      <c r="F17" s="156"/>
      <c r="G17" s="156"/>
      <c r="H17" s="156"/>
      <c r="I17" s="156"/>
      <c r="J17" s="156"/>
      <c r="K17" s="83"/>
      <c r="L17" s="83"/>
      <c r="M17" s="83"/>
    </row>
    <row r="18" spans="1:13" s="64" customFormat="1" ht="12.95">
      <c r="A18" s="371" t="s">
        <v>85</v>
      </c>
      <c r="B18" s="371"/>
      <c r="C18" s="371"/>
      <c r="D18" s="371"/>
      <c r="E18" s="371"/>
      <c r="F18" s="371"/>
      <c r="G18" s="371"/>
      <c r="H18" s="371"/>
      <c r="I18" s="156"/>
      <c r="J18" s="156"/>
      <c r="K18" s="83"/>
      <c r="L18" s="83"/>
      <c r="M18" s="83"/>
    </row>
    <row r="19" spans="1:13">
      <c r="A19" s="204" t="s">
        <v>88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1:13">
      <c r="A20" s="84"/>
      <c r="B20" s="286"/>
      <c r="C20" s="286"/>
      <c r="D20" s="287"/>
      <c r="E20" s="21"/>
      <c r="F20" s="21"/>
      <c r="G20" s="21"/>
      <c r="H20" s="21"/>
      <c r="I20" s="21"/>
    </row>
    <row r="21" spans="1:13" ht="14.1">
      <c r="A21" s="260"/>
      <c r="B21" s="85"/>
      <c r="C21" s="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</row>
  </sheetData>
  <mergeCells count="7">
    <mergeCell ref="D6:J6"/>
    <mergeCell ref="K6:M6"/>
    <mergeCell ref="F7:G7"/>
    <mergeCell ref="I7:J7"/>
    <mergeCell ref="D21:J21"/>
    <mergeCell ref="K21:M21"/>
    <mergeCell ref="A18:H18"/>
  </mergeCells>
  <pageMargins left="0.32" right="0.17" top="0.984251969" bottom="0.984251969" header="0.5" footer="0.5"/>
  <pageSetup paperSize="9" scale="86" orientation="landscape" r:id="rId1"/>
  <headerFooter alignWithMargins="0"/>
  <ignoredErrors>
    <ignoredError sqref="D11:D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B25"/>
  <sheetViews>
    <sheetView showGridLines="0" zoomScaleNormal="100" zoomScaleSheetLayoutView="100" workbookViewId="0">
      <selection activeCell="A18" sqref="A18:H18"/>
    </sheetView>
  </sheetViews>
  <sheetFormatPr defaultColWidth="9.140625" defaultRowHeight="12.6"/>
  <cols>
    <col min="1" max="1" width="38.42578125" style="70" customWidth="1"/>
    <col min="2" max="5" width="9.140625" style="70" customWidth="1"/>
    <col min="6" max="6" width="11.7109375" style="70" customWidth="1"/>
    <col min="7" max="7" width="10.28515625" style="70" customWidth="1"/>
    <col min="8" max="8" width="8.7109375" style="70" customWidth="1"/>
    <col min="9" max="9" width="9.42578125" style="70" customWidth="1"/>
    <col min="10" max="10" width="11.85546875" style="70" customWidth="1"/>
    <col min="11" max="11" width="8.7109375" style="70" customWidth="1"/>
    <col min="12" max="12" width="8.85546875" style="70" customWidth="1"/>
    <col min="13" max="13" width="11.5703125" style="70" customWidth="1"/>
    <col min="14" max="14" width="7.28515625" style="70" customWidth="1"/>
    <col min="15" max="16384" width="9.140625" style="70"/>
  </cols>
  <sheetData>
    <row r="1" spans="1:132" ht="15.6">
      <c r="A1" s="25" t="s">
        <v>48</v>
      </c>
      <c r="B1" s="16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2" s="64" customFormat="1" ht="18">
      <c r="A2" s="26" t="s">
        <v>112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2" s="64" customFormat="1" ht="15.6">
      <c r="A3" s="6" t="s">
        <v>113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2" ht="15.6">
      <c r="A4" s="6" t="s">
        <v>114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13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132" ht="14.25" customHeight="1">
      <c r="A6" s="171"/>
      <c r="B6" s="65"/>
      <c r="C6" s="65"/>
      <c r="D6" s="372" t="s">
        <v>52</v>
      </c>
      <c r="E6" s="373"/>
      <c r="F6" s="373"/>
      <c r="G6" s="373"/>
      <c r="H6" s="373"/>
      <c r="I6" s="373"/>
      <c r="J6" s="374"/>
      <c r="K6" s="375" t="s">
        <v>53</v>
      </c>
      <c r="L6" s="375"/>
      <c r="M6" s="372"/>
    </row>
    <row r="7" spans="1:132" s="75" customFormat="1" ht="14.25" customHeight="1">
      <c r="A7" s="29"/>
      <c r="B7" s="361" t="s">
        <v>34</v>
      </c>
      <c r="C7" s="361" t="s">
        <v>54</v>
      </c>
      <c r="D7" s="66" t="s">
        <v>34</v>
      </c>
      <c r="E7" s="66" t="s">
        <v>55</v>
      </c>
      <c r="F7" s="376" t="s">
        <v>56</v>
      </c>
      <c r="G7" s="377"/>
      <c r="H7" s="66" t="s">
        <v>36</v>
      </c>
      <c r="I7" s="378" t="s">
        <v>57</v>
      </c>
      <c r="J7" s="379"/>
      <c r="K7" s="66" t="s">
        <v>34</v>
      </c>
      <c r="L7" s="66" t="s">
        <v>54</v>
      </c>
      <c r="M7" s="67" t="s">
        <v>58</v>
      </c>
    </row>
    <row r="8" spans="1:132" s="76" customFormat="1" ht="16.5">
      <c r="A8" s="29"/>
      <c r="B8" s="17"/>
      <c r="C8" s="361" t="s">
        <v>59</v>
      </c>
      <c r="D8" s="68"/>
      <c r="E8" s="66" t="s">
        <v>60</v>
      </c>
      <c r="F8" s="66" t="s">
        <v>61</v>
      </c>
      <c r="G8" s="68" t="s">
        <v>91</v>
      </c>
      <c r="H8" s="66" t="s">
        <v>63</v>
      </c>
      <c r="I8" s="68" t="s">
        <v>34</v>
      </c>
      <c r="J8" s="68" t="s">
        <v>64</v>
      </c>
      <c r="K8" s="66"/>
      <c r="L8" s="66" t="s">
        <v>59</v>
      </c>
      <c r="M8" s="67" t="s">
        <v>65</v>
      </c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</row>
    <row r="9" spans="1:132" s="75" customFormat="1" ht="14.1">
      <c r="A9" s="33" t="s">
        <v>94</v>
      </c>
      <c r="B9" s="18"/>
      <c r="C9" s="18"/>
      <c r="D9" s="18"/>
      <c r="E9" s="362"/>
      <c r="F9" s="362" t="s">
        <v>66</v>
      </c>
      <c r="G9" s="77"/>
      <c r="H9" s="362"/>
      <c r="I9" s="18"/>
      <c r="J9" s="18" t="s">
        <v>67</v>
      </c>
      <c r="K9" s="77"/>
      <c r="L9" s="362"/>
      <c r="M9" s="28"/>
    </row>
    <row r="10" spans="1:132" ht="12.75" customHeight="1">
      <c r="A10" s="183" t="s">
        <v>101</v>
      </c>
      <c r="B10" s="174">
        <f>SUM(C10:D10)</f>
        <v>1980</v>
      </c>
      <c r="C10" s="245">
        <v>1559</v>
      </c>
      <c r="D10" s="174">
        <f>SUM(E10:I10)</f>
        <v>421</v>
      </c>
      <c r="E10" s="245">
        <v>9</v>
      </c>
      <c r="F10" s="245">
        <v>255</v>
      </c>
      <c r="G10" s="245">
        <v>61</v>
      </c>
      <c r="H10" s="245">
        <v>41</v>
      </c>
      <c r="I10" s="245">
        <v>55</v>
      </c>
      <c r="J10" s="245">
        <v>45</v>
      </c>
      <c r="K10" s="174">
        <v>100</v>
      </c>
      <c r="L10" s="174">
        <f>+C10/B10*100</f>
        <v>78.737373737373744</v>
      </c>
      <c r="M10" s="185">
        <f>+K10-L10</f>
        <v>21.262626262626256</v>
      </c>
    </row>
    <row r="11" spans="1:132" ht="12.75" customHeight="1">
      <c r="A11" s="208" t="s">
        <v>102</v>
      </c>
      <c r="B11" s="174">
        <f t="shared" ref="B11:B15" si="0">SUM(C11:D11)</f>
        <v>6189</v>
      </c>
      <c r="C11" s="247">
        <v>4549</v>
      </c>
      <c r="D11" s="174">
        <f t="shared" ref="D11:D15" si="1">SUM(E11:I11)</f>
        <v>1640</v>
      </c>
      <c r="E11" s="247">
        <v>84</v>
      </c>
      <c r="F11" s="247">
        <v>646</v>
      </c>
      <c r="G11" s="253">
        <v>372</v>
      </c>
      <c r="H11" s="247">
        <v>307</v>
      </c>
      <c r="I11" s="247">
        <v>231</v>
      </c>
      <c r="J11" s="247">
        <v>152</v>
      </c>
      <c r="K11" s="174">
        <v>100</v>
      </c>
      <c r="L11" s="174">
        <f t="shared" ref="L11:L16" si="2">+C11/B11*100</f>
        <v>73.501373404427213</v>
      </c>
      <c r="M11" s="186">
        <f t="shared" ref="M11:M16" si="3">+K11-L11</f>
        <v>26.498626595572787</v>
      </c>
    </row>
    <row r="12" spans="1:132" ht="12.75" customHeight="1">
      <c r="A12" s="209" t="s">
        <v>103</v>
      </c>
      <c r="B12" s="174">
        <f t="shared" si="0"/>
        <v>4505</v>
      </c>
      <c r="C12" s="247">
        <v>2543</v>
      </c>
      <c r="D12" s="174">
        <f t="shared" si="1"/>
        <v>1962</v>
      </c>
      <c r="E12" s="247">
        <v>111</v>
      </c>
      <c r="F12" s="247">
        <v>1177</v>
      </c>
      <c r="G12" s="253">
        <v>205</v>
      </c>
      <c r="H12" s="247">
        <v>148</v>
      </c>
      <c r="I12" s="247">
        <v>321</v>
      </c>
      <c r="J12" s="247">
        <v>201</v>
      </c>
      <c r="K12" s="174">
        <v>100</v>
      </c>
      <c r="L12" s="174">
        <f t="shared" si="2"/>
        <v>56.448390677025529</v>
      </c>
      <c r="M12" s="186">
        <f t="shared" si="3"/>
        <v>43.551609322974471</v>
      </c>
    </row>
    <row r="13" spans="1:132" ht="12.75" customHeight="1">
      <c r="A13" s="208" t="s">
        <v>104</v>
      </c>
      <c r="B13" s="174">
        <f t="shared" si="0"/>
        <v>3027</v>
      </c>
      <c r="C13" s="247">
        <v>1744</v>
      </c>
      <c r="D13" s="174">
        <f t="shared" si="1"/>
        <v>1283</v>
      </c>
      <c r="E13" s="247">
        <v>208</v>
      </c>
      <c r="F13" s="247">
        <v>766</v>
      </c>
      <c r="G13" s="253">
        <v>143</v>
      </c>
      <c r="H13" s="247">
        <v>16</v>
      </c>
      <c r="I13" s="247">
        <v>150</v>
      </c>
      <c r="J13" s="247">
        <v>125</v>
      </c>
      <c r="K13" s="174">
        <v>100</v>
      </c>
      <c r="L13" s="174">
        <f t="shared" si="2"/>
        <v>57.61480013214404</v>
      </c>
      <c r="M13" s="186">
        <f t="shared" si="3"/>
        <v>42.38519986785596</v>
      </c>
    </row>
    <row r="14" spans="1:132" s="82" customFormat="1" ht="12.75" customHeight="1">
      <c r="A14" s="208" t="s">
        <v>105</v>
      </c>
      <c r="B14" s="174">
        <f t="shared" si="0"/>
        <v>8117</v>
      </c>
      <c r="C14" s="247">
        <v>5416</v>
      </c>
      <c r="D14" s="174">
        <f t="shared" si="1"/>
        <v>2701</v>
      </c>
      <c r="E14" s="247">
        <v>187</v>
      </c>
      <c r="F14" s="247">
        <v>964</v>
      </c>
      <c r="G14" s="253">
        <v>776</v>
      </c>
      <c r="H14" s="247">
        <v>575</v>
      </c>
      <c r="I14" s="247">
        <v>199</v>
      </c>
      <c r="J14" s="247">
        <v>145</v>
      </c>
      <c r="K14" s="174">
        <v>100</v>
      </c>
      <c r="L14" s="174">
        <f t="shared" si="2"/>
        <v>66.724159172107917</v>
      </c>
      <c r="M14" s="186">
        <f t="shared" si="3"/>
        <v>33.275840827892083</v>
      </c>
    </row>
    <row r="15" spans="1:132" ht="12.75" customHeight="1">
      <c r="A15" s="208" t="s">
        <v>106</v>
      </c>
      <c r="B15" s="174">
        <f t="shared" si="0"/>
        <v>414</v>
      </c>
      <c r="C15" s="247">
        <v>211</v>
      </c>
      <c r="D15" s="174">
        <f t="shared" si="1"/>
        <v>203</v>
      </c>
      <c r="E15" s="247">
        <v>19</v>
      </c>
      <c r="F15" s="247">
        <v>98</v>
      </c>
      <c r="G15" s="253">
        <v>30</v>
      </c>
      <c r="H15" s="247">
        <v>3</v>
      </c>
      <c r="I15" s="247">
        <v>53</v>
      </c>
      <c r="J15" s="247">
        <v>11</v>
      </c>
      <c r="K15" s="174">
        <v>100</v>
      </c>
      <c r="L15" s="174">
        <f t="shared" si="2"/>
        <v>50.966183574879231</v>
      </c>
      <c r="M15" s="186">
        <f t="shared" si="3"/>
        <v>49.033816425120769</v>
      </c>
    </row>
    <row r="16" spans="1:132" s="64" customFormat="1" ht="12.75" customHeight="1">
      <c r="A16" s="210" t="s">
        <v>34</v>
      </c>
      <c r="B16" s="146">
        <f t="shared" ref="B16:J16" si="4">SUM(B10:B15)</f>
        <v>24232</v>
      </c>
      <c r="C16" s="14">
        <f t="shared" si="4"/>
        <v>16022</v>
      </c>
      <c r="D16" s="14">
        <f t="shared" si="4"/>
        <v>8210</v>
      </c>
      <c r="E16" s="14">
        <f t="shared" si="4"/>
        <v>618</v>
      </c>
      <c r="F16" s="14">
        <f t="shared" si="4"/>
        <v>3906</v>
      </c>
      <c r="G16" s="14">
        <f t="shared" si="4"/>
        <v>1587</v>
      </c>
      <c r="H16" s="14">
        <f t="shared" si="4"/>
        <v>1090</v>
      </c>
      <c r="I16" s="14">
        <f t="shared" si="4"/>
        <v>1009</v>
      </c>
      <c r="J16" s="14">
        <f t="shared" si="4"/>
        <v>679</v>
      </c>
      <c r="K16" s="14">
        <v>100</v>
      </c>
      <c r="L16" s="146">
        <f t="shared" si="2"/>
        <v>66.119181247936609</v>
      </c>
      <c r="M16" s="39">
        <f t="shared" si="3"/>
        <v>33.880818752063391</v>
      </c>
    </row>
    <row r="17" spans="1:13" s="64" customFormat="1" ht="12.95">
      <c r="B17" s="86"/>
      <c r="C17" s="87"/>
      <c r="D17" s="87"/>
      <c r="E17" s="87"/>
      <c r="F17" s="81"/>
      <c r="G17" s="87"/>
      <c r="H17" s="87"/>
      <c r="I17" s="87"/>
      <c r="J17" s="87"/>
      <c r="K17" s="87"/>
      <c r="L17" s="79"/>
      <c r="M17" s="79"/>
    </row>
    <row r="18" spans="1:13" s="64" customFormat="1" ht="12.95">
      <c r="A18" s="371" t="s">
        <v>85</v>
      </c>
      <c r="B18" s="371"/>
      <c r="C18" s="371"/>
      <c r="D18" s="371"/>
      <c r="E18" s="371"/>
      <c r="F18" s="371"/>
      <c r="G18" s="371"/>
      <c r="H18" s="371"/>
      <c r="I18" s="87"/>
      <c r="J18" s="87"/>
      <c r="K18" s="87"/>
      <c r="L18" s="79"/>
      <c r="M18" s="79"/>
    </row>
    <row r="19" spans="1:13">
      <c r="A19" s="204" t="s">
        <v>88</v>
      </c>
    </row>
    <row r="20" spans="1:13">
      <c r="A20" s="16"/>
    </row>
    <row r="21" spans="1:13">
      <c r="A21" s="84"/>
      <c r="B21" s="288"/>
      <c r="C21" s="288"/>
      <c r="D21" s="289"/>
    </row>
    <row r="22" spans="1:13" ht="14.1">
      <c r="A22" s="260"/>
      <c r="B22" s="85"/>
      <c r="C22" s="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</row>
    <row r="23" spans="1:13" ht="14.1">
      <c r="A23" s="71"/>
      <c r="B23" s="353"/>
      <c r="C23" s="353"/>
      <c r="D23" s="386"/>
      <c r="E23" s="386"/>
      <c r="F23" s="385"/>
      <c r="G23" s="385"/>
      <c r="H23" s="353"/>
      <c r="I23" s="388"/>
      <c r="J23" s="388"/>
      <c r="K23" s="353"/>
      <c r="L23" s="353"/>
      <c r="M23" s="353"/>
    </row>
    <row r="24" spans="1:13" ht="14.1">
      <c r="A24" s="71"/>
      <c r="B24" s="354"/>
      <c r="C24" s="353"/>
      <c r="D24" s="387"/>
      <c r="E24" s="387"/>
      <c r="F24" s="353"/>
      <c r="G24" s="354"/>
      <c r="H24" s="353"/>
      <c r="I24" s="354"/>
      <c r="J24" s="354"/>
      <c r="K24" s="353"/>
      <c r="L24" s="353"/>
      <c r="M24" s="353"/>
    </row>
    <row r="25" spans="1:13" ht="14.1">
      <c r="A25" s="73"/>
      <c r="B25" s="354"/>
      <c r="C25" s="354"/>
      <c r="D25" s="354"/>
      <c r="E25" s="353"/>
      <c r="F25" s="353"/>
      <c r="G25" s="354"/>
      <c r="H25" s="353"/>
      <c r="I25" s="354"/>
      <c r="J25" s="354"/>
      <c r="K25" s="354"/>
      <c r="L25" s="353"/>
      <c r="M25" s="353"/>
    </row>
  </sheetData>
  <mergeCells count="11">
    <mergeCell ref="K6:M6"/>
    <mergeCell ref="F7:G7"/>
    <mergeCell ref="I7:J7"/>
    <mergeCell ref="D22:J22"/>
    <mergeCell ref="K22:M22"/>
    <mergeCell ref="A18:H18"/>
    <mergeCell ref="D23:D24"/>
    <mergeCell ref="E23:E24"/>
    <mergeCell ref="F23:G23"/>
    <mergeCell ref="I23:J23"/>
    <mergeCell ref="D6:J6"/>
  </mergeCells>
  <pageMargins left="0.48" right="0.17" top="0.984251969" bottom="0.984251969" header="0.5" footer="0.5"/>
  <pageSetup paperSize="9" scale="90" orientation="landscape" r:id="rId1"/>
  <headerFooter alignWithMargins="0"/>
  <ignoredErrors>
    <ignoredError sqref="D11:D1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J22"/>
  <sheetViews>
    <sheetView showGridLines="0" zoomScaleNormal="100" zoomScaleSheetLayoutView="100" workbookViewId="0">
      <selection activeCell="A5" sqref="A5"/>
    </sheetView>
  </sheetViews>
  <sheetFormatPr defaultColWidth="9.140625" defaultRowHeight="12.6"/>
  <cols>
    <col min="1" max="1" width="38.5703125" style="70" customWidth="1"/>
    <col min="2" max="2" width="9.7109375" style="70" customWidth="1"/>
    <col min="3" max="3" width="10.28515625" style="70" customWidth="1"/>
    <col min="4" max="4" width="11.28515625" style="70" customWidth="1"/>
    <col min="5" max="5" width="9.7109375" style="70" customWidth="1"/>
    <col min="6" max="6" width="12" style="70" customWidth="1"/>
    <col min="7" max="7" width="11" style="70" customWidth="1"/>
    <col min="8" max="8" width="8.85546875" style="70" customWidth="1"/>
    <col min="9" max="9" width="8.5703125" style="70" customWidth="1"/>
    <col min="10" max="10" width="11.85546875" style="70" customWidth="1"/>
    <col min="11" max="11" width="6.7109375" style="70" customWidth="1"/>
    <col min="12" max="12" width="9.140625" style="70" customWidth="1"/>
    <col min="13" max="13" width="12.5703125" style="70" customWidth="1"/>
    <col min="14" max="16384" width="9.140625" style="70"/>
  </cols>
  <sheetData>
    <row r="1" spans="1:270" ht="15.6">
      <c r="A1" s="25" t="s">
        <v>48</v>
      </c>
      <c r="B1" s="16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70" s="64" customFormat="1" ht="18">
      <c r="A2" s="26" t="s">
        <v>115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270" s="64" customFormat="1" ht="15.6">
      <c r="A3" s="6" t="s">
        <v>90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270" s="64" customFormat="1" ht="15.6">
      <c r="A4" s="6" t="s">
        <v>111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270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270" ht="14.25" customHeight="1">
      <c r="A6" s="171"/>
      <c r="B6" s="65"/>
      <c r="C6" s="65"/>
      <c r="D6" s="372" t="s">
        <v>52</v>
      </c>
      <c r="E6" s="373"/>
      <c r="F6" s="373"/>
      <c r="G6" s="373"/>
      <c r="H6" s="373"/>
      <c r="I6" s="373"/>
      <c r="J6" s="374"/>
      <c r="K6" s="375" t="s">
        <v>53</v>
      </c>
      <c r="L6" s="375"/>
      <c r="M6" s="372"/>
    </row>
    <row r="7" spans="1:270" s="75" customFormat="1" ht="14.25" customHeight="1">
      <c r="A7" s="29"/>
      <c r="B7" s="361" t="s">
        <v>34</v>
      </c>
      <c r="C7" s="361" t="s">
        <v>54</v>
      </c>
      <c r="D7" s="66" t="s">
        <v>34</v>
      </c>
      <c r="E7" s="66" t="s">
        <v>55</v>
      </c>
      <c r="F7" s="376" t="s">
        <v>56</v>
      </c>
      <c r="G7" s="377"/>
      <c r="H7" s="66" t="s">
        <v>36</v>
      </c>
      <c r="I7" s="378" t="s">
        <v>57</v>
      </c>
      <c r="J7" s="379"/>
      <c r="K7" s="66" t="s">
        <v>34</v>
      </c>
      <c r="L7" s="66" t="s">
        <v>54</v>
      </c>
      <c r="M7" s="67" t="s">
        <v>58</v>
      </c>
    </row>
    <row r="8" spans="1:270" s="76" customFormat="1" ht="16.5">
      <c r="A8" s="29"/>
      <c r="B8" s="17"/>
      <c r="C8" s="361" t="s">
        <v>59</v>
      </c>
      <c r="D8" s="68"/>
      <c r="E8" s="66" t="s">
        <v>60</v>
      </c>
      <c r="F8" s="66" t="s">
        <v>61</v>
      </c>
      <c r="G8" s="68" t="s">
        <v>91</v>
      </c>
      <c r="H8" s="66" t="s">
        <v>63</v>
      </c>
      <c r="I8" s="68" t="s">
        <v>34</v>
      </c>
      <c r="J8" s="68" t="s">
        <v>64</v>
      </c>
      <c r="K8" s="66"/>
      <c r="L8" s="66" t="s">
        <v>59</v>
      </c>
      <c r="M8" s="67" t="s">
        <v>65</v>
      </c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  <c r="IW8" s="75"/>
      <c r="IX8" s="75"/>
      <c r="IY8" s="75"/>
      <c r="IZ8" s="75"/>
      <c r="JA8" s="75"/>
      <c r="JB8" s="75"/>
      <c r="JC8" s="75"/>
      <c r="JD8" s="75"/>
      <c r="JE8" s="75"/>
      <c r="JF8" s="75"/>
      <c r="JG8" s="75"/>
      <c r="JH8" s="75"/>
      <c r="JI8" s="75"/>
      <c r="JJ8" s="75"/>
    </row>
    <row r="9" spans="1:270" s="75" customFormat="1" ht="14.1">
      <c r="A9" s="33" t="s">
        <v>94</v>
      </c>
      <c r="B9" s="18"/>
      <c r="C9" s="18"/>
      <c r="D9" s="18"/>
      <c r="E9" s="362"/>
      <c r="F9" s="362" t="s">
        <v>66</v>
      </c>
      <c r="G9" s="77"/>
      <c r="H9" s="362"/>
      <c r="I9" s="18"/>
      <c r="J9" s="18" t="s">
        <v>67</v>
      </c>
      <c r="K9" s="77"/>
      <c r="L9" s="362"/>
      <c r="M9" s="28"/>
    </row>
    <row r="10" spans="1:270" ht="12.75" customHeight="1">
      <c r="A10" s="183" t="s">
        <v>101</v>
      </c>
      <c r="B10" s="256">
        <f>SUM(C10:D10)</f>
        <v>1968</v>
      </c>
      <c r="C10" s="245">
        <v>1551</v>
      </c>
      <c r="D10" s="256">
        <f>SUM(E10:I10)</f>
        <v>417</v>
      </c>
      <c r="E10" s="245">
        <v>9</v>
      </c>
      <c r="F10" s="245">
        <v>254</v>
      </c>
      <c r="G10" s="245">
        <v>61</v>
      </c>
      <c r="H10" s="245">
        <v>41</v>
      </c>
      <c r="I10" s="245">
        <v>52</v>
      </c>
      <c r="J10" s="245">
        <v>43</v>
      </c>
      <c r="K10" s="175">
        <v>100</v>
      </c>
      <c r="L10" s="175">
        <f>+C10/B10*100</f>
        <v>78.810975609756099</v>
      </c>
      <c r="M10" s="184">
        <f>+K10-L10</f>
        <v>21.189024390243901</v>
      </c>
    </row>
    <row r="11" spans="1:270" ht="12.75" customHeight="1">
      <c r="A11" s="208" t="s">
        <v>102</v>
      </c>
      <c r="B11" s="256">
        <f t="shared" ref="B11:B15" si="0">SUM(C11:D11)</f>
        <v>6182</v>
      </c>
      <c r="C11" s="247">
        <v>4544</v>
      </c>
      <c r="D11" s="256">
        <f t="shared" ref="D11:D15" si="1">SUM(E11:I11)</f>
        <v>1638</v>
      </c>
      <c r="E11" s="247">
        <v>84</v>
      </c>
      <c r="F11" s="247">
        <v>646</v>
      </c>
      <c r="G11" s="247">
        <v>372</v>
      </c>
      <c r="H11" s="247">
        <v>306</v>
      </c>
      <c r="I11" s="247">
        <v>230</v>
      </c>
      <c r="J11" s="247">
        <v>152</v>
      </c>
      <c r="K11" s="175">
        <v>100</v>
      </c>
      <c r="L11" s="175">
        <f t="shared" ref="L11:L16" si="2">+C11/B11*100</f>
        <v>73.503720478809441</v>
      </c>
      <c r="M11" s="176">
        <f t="shared" ref="M11:M16" si="3">+K11-L11</f>
        <v>26.496279521190559</v>
      </c>
    </row>
    <row r="12" spans="1:270" ht="12.75" customHeight="1">
      <c r="A12" s="209" t="s">
        <v>103</v>
      </c>
      <c r="B12" s="256">
        <f t="shared" si="0"/>
        <v>4321</v>
      </c>
      <c r="C12" s="247">
        <v>2446</v>
      </c>
      <c r="D12" s="256">
        <f t="shared" si="1"/>
        <v>1875</v>
      </c>
      <c r="E12" s="247">
        <v>106</v>
      </c>
      <c r="F12" s="247">
        <v>1115</v>
      </c>
      <c r="G12" s="247">
        <v>204</v>
      </c>
      <c r="H12" s="247">
        <v>137</v>
      </c>
      <c r="I12" s="247">
        <v>313</v>
      </c>
      <c r="J12" s="247">
        <v>195</v>
      </c>
      <c r="K12" s="175">
        <v>100</v>
      </c>
      <c r="L12" s="175">
        <f t="shared" si="2"/>
        <v>56.607266836380468</v>
      </c>
      <c r="M12" s="176">
        <f t="shared" si="3"/>
        <v>43.392733163619532</v>
      </c>
    </row>
    <row r="13" spans="1:270" ht="12.75" customHeight="1">
      <c r="A13" s="208" t="s">
        <v>104</v>
      </c>
      <c r="B13" s="256">
        <f t="shared" si="0"/>
        <v>2831</v>
      </c>
      <c r="C13" s="247">
        <v>1622</v>
      </c>
      <c r="D13" s="256">
        <f t="shared" si="1"/>
        <v>1209</v>
      </c>
      <c r="E13" s="247">
        <v>205</v>
      </c>
      <c r="F13" s="247">
        <v>699</v>
      </c>
      <c r="G13" s="247">
        <v>140</v>
      </c>
      <c r="H13" s="247">
        <v>15</v>
      </c>
      <c r="I13" s="247">
        <v>150</v>
      </c>
      <c r="J13" s="247">
        <v>125</v>
      </c>
      <c r="K13" s="175">
        <v>100</v>
      </c>
      <c r="L13" s="175">
        <f t="shared" si="2"/>
        <v>57.294242317202404</v>
      </c>
      <c r="M13" s="176">
        <f t="shared" si="3"/>
        <v>42.705757682797596</v>
      </c>
    </row>
    <row r="14" spans="1:270" s="82" customFormat="1" ht="12.75" customHeight="1">
      <c r="A14" s="208" t="s">
        <v>105</v>
      </c>
      <c r="B14" s="256">
        <f t="shared" si="0"/>
        <v>7932</v>
      </c>
      <c r="C14" s="247">
        <v>5335</v>
      </c>
      <c r="D14" s="257">
        <f t="shared" si="1"/>
        <v>2597</v>
      </c>
      <c r="E14" s="247">
        <v>186</v>
      </c>
      <c r="F14" s="247">
        <v>900</v>
      </c>
      <c r="G14" s="247">
        <v>773</v>
      </c>
      <c r="H14" s="247">
        <v>540</v>
      </c>
      <c r="I14" s="247">
        <v>198</v>
      </c>
      <c r="J14" s="247">
        <v>145</v>
      </c>
      <c r="K14" s="175">
        <v>100</v>
      </c>
      <c r="L14" s="175">
        <f t="shared" si="2"/>
        <v>67.25920322743319</v>
      </c>
      <c r="M14" s="176">
        <f t="shared" si="3"/>
        <v>32.74079677256681</v>
      </c>
    </row>
    <row r="15" spans="1:270" ht="12.75" customHeight="1">
      <c r="A15" s="208" t="s">
        <v>106</v>
      </c>
      <c r="B15" s="256">
        <f t="shared" si="0"/>
        <v>411</v>
      </c>
      <c r="C15" s="247">
        <v>208</v>
      </c>
      <c r="D15" s="256">
        <f t="shared" si="1"/>
        <v>203</v>
      </c>
      <c r="E15" s="247">
        <v>19</v>
      </c>
      <c r="F15" s="247">
        <v>98</v>
      </c>
      <c r="G15" s="247">
        <v>30</v>
      </c>
      <c r="H15" s="247">
        <v>3</v>
      </c>
      <c r="I15" s="247">
        <v>53</v>
      </c>
      <c r="J15" s="247">
        <v>11</v>
      </c>
      <c r="K15" s="175">
        <v>100</v>
      </c>
      <c r="L15" s="175">
        <f t="shared" si="2"/>
        <v>50.608272506082727</v>
      </c>
      <c r="M15" s="176">
        <f t="shared" si="3"/>
        <v>49.391727493917273</v>
      </c>
    </row>
    <row r="16" spans="1:270" s="64" customFormat="1" ht="12.75" customHeight="1">
      <c r="A16" s="210" t="s">
        <v>34</v>
      </c>
      <c r="B16" s="258">
        <f>SUM(B10:B15)</f>
        <v>23645</v>
      </c>
      <c r="C16" s="258">
        <v>14649.2</v>
      </c>
      <c r="D16" s="258">
        <f t="shared" ref="D16:I16" si="4">SUM(D10:D15)</f>
        <v>7939</v>
      </c>
      <c r="E16" s="258">
        <f t="shared" si="4"/>
        <v>609</v>
      </c>
      <c r="F16" s="258">
        <v>3232.1</v>
      </c>
      <c r="G16" s="258">
        <f t="shared" si="4"/>
        <v>1580</v>
      </c>
      <c r="H16" s="258">
        <f t="shared" si="4"/>
        <v>1042</v>
      </c>
      <c r="I16" s="258">
        <f t="shared" si="4"/>
        <v>996</v>
      </c>
      <c r="J16" s="258">
        <f>SUM(J10:J15)</f>
        <v>671</v>
      </c>
      <c r="K16" s="210">
        <v>100</v>
      </c>
      <c r="L16" s="210">
        <f t="shared" si="2"/>
        <v>61.954747303869738</v>
      </c>
      <c r="M16" s="216">
        <f t="shared" si="3"/>
        <v>38.045252696130262</v>
      </c>
    </row>
    <row r="17" spans="1:13" s="64" customFormat="1" ht="12.95">
      <c r="B17" s="156"/>
      <c r="C17" s="156"/>
      <c r="D17" s="156"/>
      <c r="E17" s="156"/>
      <c r="F17" s="156"/>
      <c r="G17" s="156"/>
      <c r="H17" s="156"/>
      <c r="I17" s="156"/>
      <c r="J17" s="156"/>
      <c r="K17" s="79"/>
      <c r="L17" s="79"/>
      <c r="M17" s="88"/>
    </row>
    <row r="18" spans="1:13">
      <c r="A18" s="371" t="s">
        <v>85</v>
      </c>
      <c r="B18" s="371"/>
      <c r="C18" s="371"/>
      <c r="D18" s="371"/>
      <c r="E18" s="371"/>
      <c r="F18" s="371"/>
      <c r="G18" s="371"/>
      <c r="H18" s="371"/>
      <c r="I18" s="86"/>
      <c r="J18" s="86"/>
    </row>
    <row r="19" spans="1:13">
      <c r="A19" s="204" t="s">
        <v>88</v>
      </c>
      <c r="B19" s="86"/>
      <c r="C19" s="86"/>
      <c r="D19" s="86"/>
      <c r="E19" s="86"/>
      <c r="F19" s="86"/>
      <c r="G19" s="86"/>
      <c r="H19" s="86"/>
      <c r="I19" s="21"/>
    </row>
    <row r="20" spans="1:13">
      <c r="A20" s="84" t="s">
        <v>116</v>
      </c>
      <c r="D20" s="21"/>
      <c r="E20" s="21"/>
      <c r="F20" s="21"/>
      <c r="G20" s="21"/>
      <c r="H20" s="21"/>
    </row>
    <row r="22" spans="1:13">
      <c r="B22" s="288"/>
      <c r="C22" s="288"/>
      <c r="D22" s="289"/>
      <c r="E22" s="286"/>
    </row>
  </sheetData>
  <mergeCells count="5">
    <mergeCell ref="A18:H18"/>
    <mergeCell ref="D6:J6"/>
    <mergeCell ref="K6:M6"/>
    <mergeCell ref="F7:G7"/>
    <mergeCell ref="I7:J7"/>
  </mergeCells>
  <pageMargins left="0.45" right="0.17" top="0.984251969" bottom="0.984251969" header="0.5" footer="0.5"/>
  <pageSetup paperSize="9" scale="89" orientation="landscape" r:id="rId1"/>
  <headerFooter alignWithMargins="0"/>
  <ignoredErrors>
    <ignoredError sqref="D10:D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34"/>
  <sheetViews>
    <sheetView showGridLines="0" zoomScaleNormal="100" zoomScaleSheetLayoutView="100" workbookViewId="0">
      <selection activeCell="H45" sqref="H45"/>
    </sheetView>
  </sheetViews>
  <sheetFormatPr defaultColWidth="11.42578125" defaultRowHeight="12.6"/>
  <cols>
    <col min="1" max="1" width="28.28515625" style="9" customWidth="1"/>
    <col min="2" max="2" width="11.42578125" style="9" customWidth="1"/>
    <col min="3" max="5" width="12.85546875" style="9" customWidth="1"/>
    <col min="6" max="6" width="13.5703125" style="9" customWidth="1"/>
    <col min="7" max="7" width="14" style="9" customWidth="1"/>
    <col min="8" max="8" width="13.28515625" style="9" customWidth="1"/>
    <col min="9" max="9" width="13" style="9" customWidth="1"/>
    <col min="10" max="10" width="13.140625" style="9" customWidth="1"/>
    <col min="11" max="12" width="13" style="9" customWidth="1"/>
    <col min="13" max="14" width="11.42578125" style="9"/>
    <col min="15" max="15" width="12.85546875" style="9" customWidth="1"/>
    <col min="16" max="16" width="14.85546875" style="9" customWidth="1"/>
    <col min="17" max="17" width="13.140625" style="9" customWidth="1"/>
    <col min="18" max="18" width="11.85546875" style="9" bestFit="1" customWidth="1"/>
    <col min="19" max="20" width="11.42578125" style="9"/>
    <col min="21" max="21" width="12.28515625" style="9" customWidth="1"/>
    <col min="22" max="16384" width="11.42578125" style="9"/>
  </cols>
  <sheetData>
    <row r="1" spans="1:28" ht="12.95">
      <c r="A1" s="25" t="s">
        <v>117</v>
      </c>
    </row>
    <row r="2" spans="1:28" ht="18">
      <c r="A2" s="26" t="s">
        <v>118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8" ht="15.6">
      <c r="A3" s="6" t="s">
        <v>119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90"/>
      <c r="P3" s="290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6">
      <c r="A4" s="6" t="s">
        <v>120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2.9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69.95">
      <c r="A6" s="189" t="s">
        <v>121</v>
      </c>
      <c r="B6" s="224" t="s">
        <v>34</v>
      </c>
      <c r="C6" s="225" t="s">
        <v>70</v>
      </c>
      <c r="D6" s="225" t="s">
        <v>69</v>
      </c>
      <c r="E6" s="225" t="s">
        <v>122</v>
      </c>
      <c r="F6" s="225" t="s">
        <v>122</v>
      </c>
      <c r="G6" s="225" t="s">
        <v>123</v>
      </c>
      <c r="H6" s="225" t="s">
        <v>124</v>
      </c>
      <c r="I6" s="225" t="s">
        <v>75</v>
      </c>
      <c r="J6" s="225" t="s">
        <v>78</v>
      </c>
      <c r="K6" s="225" t="s">
        <v>73</v>
      </c>
      <c r="L6" s="225" t="s">
        <v>77</v>
      </c>
      <c r="M6" s="225" t="s">
        <v>125</v>
      </c>
      <c r="N6" s="225" t="s">
        <v>126</v>
      </c>
      <c r="O6" s="225" t="s">
        <v>127</v>
      </c>
      <c r="P6" s="225" t="s">
        <v>128</v>
      </c>
      <c r="Q6" s="225" t="s">
        <v>129</v>
      </c>
      <c r="R6" s="225" t="s">
        <v>76</v>
      </c>
      <c r="S6" s="225" t="s">
        <v>79</v>
      </c>
      <c r="T6" s="225" t="s">
        <v>130</v>
      </c>
      <c r="U6" s="226" t="s">
        <v>100</v>
      </c>
      <c r="V6"/>
      <c r="W6"/>
      <c r="X6"/>
      <c r="Y6"/>
    </row>
    <row r="7" spans="1:28">
      <c r="A7" s="208" t="s">
        <v>131</v>
      </c>
      <c r="B7" s="217">
        <v>4473</v>
      </c>
      <c r="C7" s="217">
        <v>613</v>
      </c>
      <c r="D7" s="217">
        <v>837</v>
      </c>
      <c r="E7" s="217">
        <v>391</v>
      </c>
      <c r="F7" s="217">
        <v>865</v>
      </c>
      <c r="G7" s="217">
        <v>187</v>
      </c>
      <c r="H7" s="217">
        <v>176</v>
      </c>
      <c r="I7" s="217">
        <v>173</v>
      </c>
      <c r="J7" s="217">
        <v>105</v>
      </c>
      <c r="K7" s="217">
        <v>218</v>
      </c>
      <c r="L7" s="217">
        <v>146</v>
      </c>
      <c r="M7" s="217">
        <v>80</v>
      </c>
      <c r="N7" s="217">
        <v>86</v>
      </c>
      <c r="O7" s="217">
        <v>30</v>
      </c>
      <c r="P7" s="217">
        <v>31</v>
      </c>
      <c r="Q7" s="217">
        <v>49</v>
      </c>
      <c r="R7" s="217">
        <v>125</v>
      </c>
      <c r="S7" s="217">
        <v>85</v>
      </c>
      <c r="T7" s="217">
        <f>B7-(SUM(C7:S7))-U7</f>
        <v>276</v>
      </c>
      <c r="U7" s="218">
        <v>0</v>
      </c>
      <c r="V7"/>
      <c r="W7"/>
      <c r="X7"/>
      <c r="Y7"/>
    </row>
    <row r="8" spans="1:28">
      <c r="A8" s="208" t="s">
        <v>132</v>
      </c>
      <c r="B8" s="217">
        <v>504</v>
      </c>
      <c r="C8" s="217">
        <v>46</v>
      </c>
      <c r="D8" s="217">
        <v>70</v>
      </c>
      <c r="E8" s="217">
        <v>48</v>
      </c>
      <c r="F8" s="217">
        <v>73</v>
      </c>
      <c r="G8" s="217">
        <v>23</v>
      </c>
      <c r="H8" s="217">
        <v>21</v>
      </c>
      <c r="I8" s="217">
        <v>30</v>
      </c>
      <c r="J8" s="217">
        <v>5</v>
      </c>
      <c r="K8" s="217">
        <v>34</v>
      </c>
      <c r="L8" s="217">
        <v>44</v>
      </c>
      <c r="M8" s="217" t="s">
        <v>25</v>
      </c>
      <c r="N8" s="219" t="s">
        <v>25</v>
      </c>
      <c r="O8" s="217">
        <v>10</v>
      </c>
      <c r="P8" s="217">
        <v>6</v>
      </c>
      <c r="Q8" s="217">
        <v>9</v>
      </c>
      <c r="R8" s="217">
        <v>25</v>
      </c>
      <c r="S8" s="217">
        <v>25</v>
      </c>
      <c r="T8" s="217">
        <v>34</v>
      </c>
      <c r="U8" s="220">
        <v>0</v>
      </c>
      <c r="V8"/>
      <c r="W8"/>
      <c r="X8"/>
      <c r="Y8"/>
    </row>
    <row r="9" spans="1:28">
      <c r="A9" s="208" t="s">
        <v>133</v>
      </c>
      <c r="B9" s="217">
        <v>194</v>
      </c>
      <c r="C9" s="219" t="s">
        <v>25</v>
      </c>
      <c r="D9" s="217">
        <v>3</v>
      </c>
      <c r="E9" s="217">
        <v>18</v>
      </c>
      <c r="F9" s="217">
        <v>22</v>
      </c>
      <c r="G9" s="217">
        <v>6</v>
      </c>
      <c r="H9" s="217">
        <v>6</v>
      </c>
      <c r="I9" s="217">
        <v>13</v>
      </c>
      <c r="J9" s="217">
        <v>17</v>
      </c>
      <c r="K9" s="217">
        <v>23</v>
      </c>
      <c r="L9" s="217">
        <v>23</v>
      </c>
      <c r="M9" s="217">
        <v>0</v>
      </c>
      <c r="N9" s="217">
        <v>5</v>
      </c>
      <c r="O9" s="337" t="s">
        <v>25</v>
      </c>
      <c r="P9" s="217">
        <v>0</v>
      </c>
      <c r="Q9" s="217">
        <v>8</v>
      </c>
      <c r="R9" s="217">
        <v>19</v>
      </c>
      <c r="S9" s="217">
        <v>9</v>
      </c>
      <c r="T9" s="217">
        <f>B9-(SUM(C9:S9))-U9</f>
        <v>22</v>
      </c>
      <c r="U9" s="220">
        <v>0</v>
      </c>
      <c r="V9"/>
      <c r="W9"/>
      <c r="X9"/>
      <c r="Y9"/>
    </row>
    <row r="10" spans="1:28">
      <c r="A10" s="208" t="s">
        <v>134</v>
      </c>
      <c r="B10" s="217">
        <v>4775</v>
      </c>
      <c r="C10" s="217">
        <v>367</v>
      </c>
      <c r="D10" s="217">
        <v>432</v>
      </c>
      <c r="E10" s="217">
        <v>388</v>
      </c>
      <c r="F10" s="217">
        <v>798</v>
      </c>
      <c r="G10" s="217">
        <v>167</v>
      </c>
      <c r="H10" s="217">
        <v>270</v>
      </c>
      <c r="I10" s="217">
        <v>209</v>
      </c>
      <c r="J10" s="217">
        <v>215</v>
      </c>
      <c r="K10" s="217">
        <v>324</v>
      </c>
      <c r="L10" s="217">
        <v>300</v>
      </c>
      <c r="M10" s="217">
        <v>52</v>
      </c>
      <c r="N10" s="217">
        <v>107</v>
      </c>
      <c r="O10" s="217">
        <v>75</v>
      </c>
      <c r="P10" s="217">
        <v>67</v>
      </c>
      <c r="Q10" s="217">
        <v>119</v>
      </c>
      <c r="R10" s="217">
        <v>289</v>
      </c>
      <c r="S10" s="217">
        <v>184</v>
      </c>
      <c r="T10" s="217">
        <f>B10-(SUM(C10:S10))-U10</f>
        <v>412</v>
      </c>
      <c r="U10" s="220">
        <v>0</v>
      </c>
      <c r="V10"/>
      <c r="W10"/>
      <c r="X10"/>
      <c r="Y10"/>
    </row>
    <row r="11" spans="1:28">
      <c r="A11" s="208" t="s">
        <v>135</v>
      </c>
      <c r="B11" s="217">
        <v>1022</v>
      </c>
      <c r="C11" s="217">
        <v>27</v>
      </c>
      <c r="D11" s="217">
        <v>71</v>
      </c>
      <c r="E11" s="217">
        <v>88</v>
      </c>
      <c r="F11" s="217">
        <v>105</v>
      </c>
      <c r="G11" s="217">
        <v>10</v>
      </c>
      <c r="H11" s="217">
        <v>32</v>
      </c>
      <c r="I11" s="217">
        <v>61</v>
      </c>
      <c r="J11" s="217">
        <v>57</v>
      </c>
      <c r="K11" s="217">
        <v>118</v>
      </c>
      <c r="L11" s="217">
        <v>116</v>
      </c>
      <c r="M11" s="217">
        <v>0</v>
      </c>
      <c r="N11" s="217">
        <v>9</v>
      </c>
      <c r="O11" s="217">
        <v>23</v>
      </c>
      <c r="P11" s="217">
        <v>23</v>
      </c>
      <c r="Q11" s="217">
        <v>38</v>
      </c>
      <c r="R11" s="217">
        <v>109</v>
      </c>
      <c r="S11" s="217">
        <v>34</v>
      </c>
      <c r="T11" s="217">
        <f>B11-(SUM(C11:S11))-U11</f>
        <v>101</v>
      </c>
      <c r="U11" s="220">
        <v>0</v>
      </c>
      <c r="V11"/>
      <c r="W11"/>
      <c r="X11"/>
      <c r="Y11"/>
    </row>
    <row r="12" spans="1:28" ht="14.45">
      <c r="A12" s="208" t="s">
        <v>136</v>
      </c>
      <c r="B12" s="217">
        <v>4165</v>
      </c>
      <c r="C12" s="217">
        <v>150</v>
      </c>
      <c r="D12" s="217">
        <v>157</v>
      </c>
      <c r="E12" s="217">
        <v>376</v>
      </c>
      <c r="F12" s="217">
        <v>580</v>
      </c>
      <c r="G12" s="217">
        <v>58</v>
      </c>
      <c r="H12" s="217">
        <v>141</v>
      </c>
      <c r="I12" s="217">
        <v>188</v>
      </c>
      <c r="J12" s="217">
        <v>233</v>
      </c>
      <c r="K12" s="217">
        <v>317</v>
      </c>
      <c r="L12" s="217">
        <v>346</v>
      </c>
      <c r="M12" s="217">
        <v>3</v>
      </c>
      <c r="N12" s="217">
        <v>53</v>
      </c>
      <c r="O12" s="217">
        <v>102</v>
      </c>
      <c r="P12" s="217">
        <v>120</v>
      </c>
      <c r="Q12" s="217">
        <v>136</v>
      </c>
      <c r="R12" s="217">
        <v>386</v>
      </c>
      <c r="S12" s="217">
        <v>210</v>
      </c>
      <c r="T12" s="217">
        <v>622</v>
      </c>
      <c r="U12" s="220"/>
      <c r="V12"/>
      <c r="W12"/>
      <c r="X12"/>
      <c r="Y12"/>
    </row>
    <row r="13" spans="1:28" ht="12.95">
      <c r="A13" s="210" t="s">
        <v>137</v>
      </c>
      <c r="B13" s="221">
        <f t="shared" ref="B13:S13" si="0">SUM(B7:B12)</f>
        <v>15133</v>
      </c>
      <c r="C13" s="221">
        <f t="shared" si="0"/>
        <v>1203</v>
      </c>
      <c r="D13" s="221">
        <f t="shared" si="0"/>
        <v>1570</v>
      </c>
      <c r="E13" s="221">
        <f t="shared" si="0"/>
        <v>1309</v>
      </c>
      <c r="F13" s="221">
        <f t="shared" si="0"/>
        <v>2443</v>
      </c>
      <c r="G13" s="221">
        <f t="shared" si="0"/>
        <v>451</v>
      </c>
      <c r="H13" s="221">
        <f t="shared" si="0"/>
        <v>646</v>
      </c>
      <c r="I13" s="221">
        <f t="shared" si="0"/>
        <v>674</v>
      </c>
      <c r="J13" s="221">
        <f t="shared" si="0"/>
        <v>632</v>
      </c>
      <c r="K13" s="221">
        <f t="shared" si="0"/>
        <v>1034</v>
      </c>
      <c r="L13" s="221">
        <f t="shared" si="0"/>
        <v>975</v>
      </c>
      <c r="M13" s="221">
        <f t="shared" si="0"/>
        <v>135</v>
      </c>
      <c r="N13" s="221">
        <f t="shared" si="0"/>
        <v>260</v>
      </c>
      <c r="O13" s="221">
        <f t="shared" si="0"/>
        <v>240</v>
      </c>
      <c r="P13" s="221">
        <f t="shared" si="0"/>
        <v>247</v>
      </c>
      <c r="Q13" s="221">
        <f t="shared" si="0"/>
        <v>359</v>
      </c>
      <c r="R13" s="221">
        <f t="shared" si="0"/>
        <v>953</v>
      </c>
      <c r="S13" s="221">
        <f t="shared" si="0"/>
        <v>547</v>
      </c>
      <c r="T13" s="221">
        <f>B13-(SUM(C13:S13))-U13</f>
        <v>1455</v>
      </c>
      <c r="U13" s="222">
        <f>SUM(U7:U12)</f>
        <v>0</v>
      </c>
      <c r="V13" s="331"/>
      <c r="W13"/>
      <c r="X13"/>
      <c r="Y13"/>
    </row>
    <row r="14" spans="1:28">
      <c r="A14" s="208" t="s">
        <v>138</v>
      </c>
      <c r="B14" s="217">
        <v>1922</v>
      </c>
      <c r="C14" s="217">
        <v>267</v>
      </c>
      <c r="D14" s="217">
        <v>542</v>
      </c>
      <c r="E14" s="217">
        <v>143</v>
      </c>
      <c r="F14" s="217">
        <v>406</v>
      </c>
      <c r="G14" s="217">
        <v>75</v>
      </c>
      <c r="H14" s="217">
        <v>56</v>
      </c>
      <c r="I14" s="217">
        <v>38</v>
      </c>
      <c r="J14" s="217">
        <v>17</v>
      </c>
      <c r="K14" s="217">
        <v>19</v>
      </c>
      <c r="L14" s="217">
        <v>9</v>
      </c>
      <c r="M14" s="217">
        <v>33</v>
      </c>
      <c r="N14" s="217">
        <v>28</v>
      </c>
      <c r="O14" s="337" t="s">
        <v>23</v>
      </c>
      <c r="P14" s="217">
        <v>5</v>
      </c>
      <c r="Q14" s="217">
        <v>0</v>
      </c>
      <c r="R14" s="217">
        <v>7</v>
      </c>
      <c r="S14" s="217">
        <v>5</v>
      </c>
      <c r="T14" s="217">
        <v>29</v>
      </c>
      <c r="U14" s="223">
        <v>241</v>
      </c>
      <c r="V14" s="8"/>
    </row>
    <row r="15" spans="1:28">
      <c r="A15" s="208" t="s">
        <v>139</v>
      </c>
      <c r="B15" s="217">
        <v>2708</v>
      </c>
      <c r="C15" s="217">
        <v>239</v>
      </c>
      <c r="D15" s="217">
        <v>428</v>
      </c>
      <c r="E15" s="217">
        <v>187</v>
      </c>
      <c r="F15" s="217">
        <v>382</v>
      </c>
      <c r="G15" s="217">
        <v>122</v>
      </c>
      <c r="H15" s="217">
        <v>65</v>
      </c>
      <c r="I15" s="217">
        <v>16</v>
      </c>
      <c r="J15" s="217">
        <v>23</v>
      </c>
      <c r="K15" s="217">
        <v>129</v>
      </c>
      <c r="L15" s="217">
        <v>33</v>
      </c>
      <c r="M15" s="217">
        <v>4</v>
      </c>
      <c r="N15" s="217">
        <v>0</v>
      </c>
      <c r="O15" s="219" t="s">
        <v>23</v>
      </c>
      <c r="P15" s="217">
        <v>7</v>
      </c>
      <c r="Q15" s="217">
        <v>0</v>
      </c>
      <c r="R15" s="217">
        <v>71</v>
      </c>
      <c r="S15" s="217">
        <v>42</v>
      </c>
      <c r="T15" s="217">
        <v>62</v>
      </c>
      <c r="U15" s="223">
        <v>895</v>
      </c>
      <c r="V15" s="8"/>
    </row>
    <row r="16" spans="1:28" ht="14.45">
      <c r="A16" s="208" t="s">
        <v>140</v>
      </c>
      <c r="B16" s="217">
        <v>2483</v>
      </c>
      <c r="C16" s="219" t="s">
        <v>25</v>
      </c>
      <c r="D16" s="219" t="s">
        <v>25</v>
      </c>
      <c r="E16" s="219" t="s">
        <v>25</v>
      </c>
      <c r="F16" s="219" t="s">
        <v>25</v>
      </c>
      <c r="G16" s="219" t="s">
        <v>25</v>
      </c>
      <c r="H16" s="219" t="s">
        <v>25</v>
      </c>
      <c r="I16" s="219" t="s">
        <v>25</v>
      </c>
      <c r="J16" s="219" t="s">
        <v>25</v>
      </c>
      <c r="K16" s="219" t="s">
        <v>25</v>
      </c>
      <c r="L16" s="219" t="s">
        <v>25</v>
      </c>
      <c r="M16" s="219" t="s">
        <v>25</v>
      </c>
      <c r="N16" s="219" t="s">
        <v>25</v>
      </c>
      <c r="O16" s="219" t="s">
        <v>25</v>
      </c>
      <c r="P16" s="219" t="s">
        <v>25</v>
      </c>
      <c r="Q16" s="219" t="s">
        <v>25</v>
      </c>
      <c r="R16" s="219" t="s">
        <v>25</v>
      </c>
      <c r="S16" s="219" t="s">
        <v>25</v>
      </c>
      <c r="T16" s="219" t="s">
        <v>25</v>
      </c>
      <c r="U16" s="223">
        <v>2483</v>
      </c>
      <c r="V16" s="8"/>
    </row>
    <row r="17" spans="1:22" ht="12.95">
      <c r="A17" s="210" t="s">
        <v>141</v>
      </c>
      <c r="B17" s="221">
        <f>SUM(B14:B16)</f>
        <v>7113</v>
      </c>
      <c r="C17" s="59">
        <f t="shared" ref="C17:I17" si="1">SUM(C14:C16)</f>
        <v>506</v>
      </c>
      <c r="D17" s="59">
        <f t="shared" si="1"/>
        <v>970</v>
      </c>
      <c r="E17" s="59">
        <f t="shared" ref="E17" si="2">SUM(E14:E16)</f>
        <v>330</v>
      </c>
      <c r="F17" s="59">
        <f t="shared" si="1"/>
        <v>788</v>
      </c>
      <c r="G17" s="59">
        <f t="shared" si="1"/>
        <v>197</v>
      </c>
      <c r="H17" s="59">
        <f t="shared" si="1"/>
        <v>121</v>
      </c>
      <c r="I17" s="59">
        <f t="shared" si="1"/>
        <v>54</v>
      </c>
      <c r="J17" s="59">
        <f>SUM(J14:J16)</f>
        <v>40</v>
      </c>
      <c r="K17" s="59">
        <f t="shared" ref="K17:L17" si="3">SUM(K14:K16)</f>
        <v>148</v>
      </c>
      <c r="L17" s="59">
        <f t="shared" si="3"/>
        <v>42</v>
      </c>
      <c r="M17" s="59">
        <f>SUM(M14:M16)</f>
        <v>37</v>
      </c>
      <c r="N17" s="59">
        <f>SUM(N14:N16)</f>
        <v>28</v>
      </c>
      <c r="O17" s="334">
        <v>5</v>
      </c>
      <c r="P17" s="334">
        <f t="shared" ref="P17:Q17" si="4">SUM(P14:P16)</f>
        <v>12</v>
      </c>
      <c r="Q17" s="334">
        <f t="shared" si="4"/>
        <v>0</v>
      </c>
      <c r="R17" s="334">
        <f>SUM(R14:R16)</f>
        <v>78</v>
      </c>
      <c r="S17" s="334">
        <f t="shared" ref="S17" si="5">SUM(S14:S16)</f>
        <v>47</v>
      </c>
      <c r="T17" s="221">
        <f>B17-(SUM(C17:S17))-U17</f>
        <v>91</v>
      </c>
      <c r="U17" s="107">
        <f>SUM(U14:U16)</f>
        <v>3619</v>
      </c>
      <c r="V17" s="8"/>
    </row>
    <row r="18" spans="1:22">
      <c r="A18" s="208" t="s">
        <v>142</v>
      </c>
      <c r="B18" s="217">
        <v>6591</v>
      </c>
      <c r="C18" s="217">
        <v>698</v>
      </c>
      <c r="D18" s="217">
        <v>1156</v>
      </c>
      <c r="E18" s="332">
        <v>542</v>
      </c>
      <c r="F18" s="217">
        <v>1763</v>
      </c>
      <c r="G18" s="332">
        <v>241</v>
      </c>
      <c r="H18" s="332">
        <v>225</v>
      </c>
      <c r="I18" s="332">
        <v>235</v>
      </c>
      <c r="J18" s="332">
        <v>154</v>
      </c>
      <c r="K18" s="332">
        <v>202</v>
      </c>
      <c r="L18" s="332">
        <v>158</v>
      </c>
      <c r="M18" s="332">
        <v>91</v>
      </c>
      <c r="N18" s="332">
        <v>67</v>
      </c>
      <c r="O18" s="332">
        <v>8</v>
      </c>
      <c r="P18" s="332">
        <v>46</v>
      </c>
      <c r="Q18" s="332">
        <v>30</v>
      </c>
      <c r="R18" s="332">
        <v>140</v>
      </c>
      <c r="S18" s="332">
        <v>101</v>
      </c>
      <c r="T18" s="332">
        <v>229</v>
      </c>
      <c r="U18" s="333">
        <v>505</v>
      </c>
      <c r="V18" s="8"/>
    </row>
    <row r="19" spans="1:22">
      <c r="A19" s="208" t="s">
        <v>143</v>
      </c>
      <c r="B19" s="217">
        <v>486</v>
      </c>
      <c r="C19" s="217">
        <v>132</v>
      </c>
      <c r="D19" s="217">
        <v>113</v>
      </c>
      <c r="E19" s="332">
        <v>30</v>
      </c>
      <c r="F19" s="217">
        <v>107</v>
      </c>
      <c r="G19" s="332">
        <v>9</v>
      </c>
      <c r="H19" s="332">
        <v>6</v>
      </c>
      <c r="I19" s="332">
        <v>3</v>
      </c>
      <c r="J19" s="332">
        <v>3</v>
      </c>
      <c r="K19" s="332">
        <v>14</v>
      </c>
      <c r="L19" s="332">
        <v>7</v>
      </c>
      <c r="M19" s="332">
        <v>0</v>
      </c>
      <c r="N19" s="332">
        <v>4</v>
      </c>
      <c r="O19" s="332">
        <v>4</v>
      </c>
      <c r="P19" s="332">
        <v>0</v>
      </c>
      <c r="Q19" s="332">
        <v>0</v>
      </c>
      <c r="R19" s="332">
        <v>6</v>
      </c>
      <c r="S19" s="332">
        <v>0</v>
      </c>
      <c r="T19" s="332">
        <v>9</v>
      </c>
      <c r="U19" s="333">
        <v>39</v>
      </c>
      <c r="V19" s="8"/>
    </row>
    <row r="20" spans="1:22" ht="12.95">
      <c r="A20" s="210" t="s">
        <v>144</v>
      </c>
      <c r="B20" s="221">
        <f>SUM(B18:B19)</f>
        <v>7077</v>
      </c>
      <c r="C20" s="59">
        <f t="shared" ref="C20:I20" si="6">C19+C18</f>
        <v>830</v>
      </c>
      <c r="D20" s="59">
        <f t="shared" si="6"/>
        <v>1269</v>
      </c>
      <c r="E20" s="59">
        <f t="shared" ref="E20" si="7">E19+E18</f>
        <v>572</v>
      </c>
      <c r="F20" s="59">
        <f t="shared" si="6"/>
        <v>1870</v>
      </c>
      <c r="G20" s="59">
        <f t="shared" si="6"/>
        <v>250</v>
      </c>
      <c r="H20" s="59">
        <f t="shared" si="6"/>
        <v>231</v>
      </c>
      <c r="I20" s="59">
        <f t="shared" si="6"/>
        <v>238</v>
      </c>
      <c r="J20" s="59">
        <f>J19+J18</f>
        <v>157</v>
      </c>
      <c r="K20" s="59">
        <f t="shared" ref="K20:L20" si="8">K19+K18</f>
        <v>216</v>
      </c>
      <c r="L20" s="59">
        <f t="shared" si="8"/>
        <v>165</v>
      </c>
      <c r="M20" s="59">
        <f t="shared" ref="M20:S20" si="9">M19+M18</f>
        <v>91</v>
      </c>
      <c r="N20" s="59">
        <f t="shared" si="9"/>
        <v>71</v>
      </c>
      <c r="O20" s="59">
        <f t="shared" si="9"/>
        <v>12</v>
      </c>
      <c r="P20" s="59">
        <f t="shared" si="9"/>
        <v>46</v>
      </c>
      <c r="Q20" s="59">
        <f t="shared" si="9"/>
        <v>30</v>
      </c>
      <c r="R20" s="59">
        <f t="shared" si="9"/>
        <v>146</v>
      </c>
      <c r="S20" s="59">
        <f t="shared" si="9"/>
        <v>101</v>
      </c>
      <c r="T20" s="59">
        <f>B20-(SUM(C20:S20))-U20</f>
        <v>238</v>
      </c>
      <c r="U20" s="335">
        <f>U18+U19</f>
        <v>544</v>
      </c>
      <c r="V20" s="8"/>
    </row>
    <row r="21" spans="1:22" ht="15">
      <c r="A21" s="210" t="s">
        <v>145</v>
      </c>
      <c r="B21" s="59">
        <f>SUM(B13,B17,B20)</f>
        <v>29323</v>
      </c>
      <c r="C21" s="59">
        <f>SUM(C13,C17,C20)</f>
        <v>2539</v>
      </c>
      <c r="D21" s="59">
        <f t="shared" ref="D21:I21" si="10">SUM(D13,D17,D20)</f>
        <v>3809</v>
      </c>
      <c r="E21" s="59">
        <f t="shared" ref="E21" si="11">SUM(E13,E17,E20)</f>
        <v>2211</v>
      </c>
      <c r="F21" s="59">
        <f t="shared" si="10"/>
        <v>5101</v>
      </c>
      <c r="G21" s="59">
        <f t="shared" si="10"/>
        <v>898</v>
      </c>
      <c r="H21" s="59">
        <f t="shared" si="10"/>
        <v>998</v>
      </c>
      <c r="I21" s="59">
        <f t="shared" si="10"/>
        <v>966</v>
      </c>
      <c r="J21" s="59">
        <f>SUM(J13,J17,J20)</f>
        <v>829</v>
      </c>
      <c r="K21" s="59">
        <f t="shared" ref="K21:L21" si="12">SUM(K13,K17,K20)</f>
        <v>1398</v>
      </c>
      <c r="L21" s="59">
        <f t="shared" si="12"/>
        <v>1182</v>
      </c>
      <c r="M21" s="59">
        <f>SUM(M13,M17,M20)</f>
        <v>263</v>
      </c>
      <c r="N21" s="59">
        <f>SUM(N13,N17,N20)</f>
        <v>359</v>
      </c>
      <c r="O21" s="59">
        <f>SUM(O13,O17,O20)</f>
        <v>257</v>
      </c>
      <c r="P21" s="59">
        <f>SUM(P13,P17,P20)</f>
        <v>305</v>
      </c>
      <c r="Q21" s="59">
        <f t="shared" ref="Q21" si="13">SUM(Q13,Q17,Q20)</f>
        <v>389</v>
      </c>
      <c r="R21" s="59">
        <f>SUM(R13,R17,R20)</f>
        <v>1177</v>
      </c>
      <c r="S21" s="59">
        <f>SUM(S13,S17,S20)</f>
        <v>695</v>
      </c>
      <c r="T21" s="59">
        <f>B21-(SUM(C21:S21))-U21</f>
        <v>1784</v>
      </c>
      <c r="U21" s="107">
        <f>SUM(U13,U17,U20)</f>
        <v>4163</v>
      </c>
      <c r="V21" s="8"/>
    </row>
    <row r="22" spans="1:22"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8"/>
    </row>
    <row r="23" spans="1:22" ht="14.45">
      <c r="A23" s="162" t="s">
        <v>146</v>
      </c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8"/>
    </row>
    <row r="24" spans="1:22" ht="31.5" customHeight="1">
      <c r="A24" s="389" t="s">
        <v>147</v>
      </c>
      <c r="B24" s="389"/>
      <c r="C24" s="389"/>
      <c r="D24" s="389"/>
      <c r="E24" s="389"/>
      <c r="F24" s="389"/>
      <c r="G24" s="389"/>
      <c r="H24" s="389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8"/>
    </row>
    <row r="25" spans="1:22">
      <c r="A25" s="344" t="s">
        <v>148</v>
      </c>
      <c r="B25" s="355"/>
      <c r="C25" s="355"/>
      <c r="D25" s="355"/>
      <c r="E25" s="355"/>
      <c r="F25" s="355"/>
      <c r="G25" s="355"/>
      <c r="H25" s="355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8"/>
    </row>
    <row r="26" spans="1:22">
      <c r="A26" s="390" t="s">
        <v>149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8"/>
    </row>
    <row r="27" spans="1:22" ht="12.95">
      <c r="A27" s="391" t="s">
        <v>150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8"/>
    </row>
    <row r="28" spans="1:22">
      <c r="A28" s="277" t="s">
        <v>151</v>
      </c>
      <c r="B28" s="3"/>
      <c r="C28" s="43"/>
      <c r="D28" s="3"/>
      <c r="E28" s="3"/>
      <c r="F28" s="3"/>
      <c r="G28" s="3"/>
      <c r="H28" s="42"/>
      <c r="I28" s="3"/>
      <c r="J28" s="43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8"/>
    </row>
    <row r="29" spans="1:22"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8"/>
    </row>
    <row r="30" spans="1:22">
      <c r="A30" s="342"/>
    </row>
    <row r="31" spans="1:22">
      <c r="A31" s="343"/>
    </row>
    <row r="34" spans="1:1">
      <c r="A34" s="342"/>
    </row>
  </sheetData>
  <mergeCells count="3">
    <mergeCell ref="A24:H24"/>
    <mergeCell ref="A26:J26"/>
    <mergeCell ref="A27:J27"/>
  </mergeCells>
  <pageMargins left="0.61" right="0.53" top="0.984251969" bottom="0.984251969" header="0.5" footer="0.5"/>
  <pageSetup paperSize="9" scale="66" orientation="landscape" verticalDpi="1200" r:id="rId1"/>
  <headerFooter alignWithMargins="0"/>
  <ignoredErrors>
    <ignoredError sqref="T21 T17 T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9" ma:contentTypeDescription="Create a new document." ma:contentTypeScope="" ma:versionID="b16344abf3bd13d443dcc2aae57505f3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90ce7b83108de36e41864bbd0d06e148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4286C9-CDE2-4781-9726-B1610FE223A0}"/>
</file>

<file path=customXml/itemProps2.xml><?xml version="1.0" encoding="utf-8"?>
<ds:datastoreItem xmlns:ds="http://schemas.openxmlformats.org/officeDocument/2006/customXml" ds:itemID="{1D3A085E-9AF6-425D-8850-648F6EB7CD93}"/>
</file>

<file path=customXml/itemProps3.xml><?xml version="1.0" encoding="utf-8"?>
<ds:datastoreItem xmlns:ds="http://schemas.openxmlformats.org/officeDocument/2006/customXml" ds:itemID="{6481F012-D722-4317-9640-60B3784FE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2023-06-13T07:24:54Z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</Properties>
</file>